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5Κ_2015_ΤΕ_ΔΙΟΡΙΣΤΕΟΙ" sheetId="1" r:id="rId1"/>
  </sheets>
  <definedNames/>
  <calcPr fullCalcOnLoad="1"/>
</workbook>
</file>

<file path=xl/sharedStrings.xml><?xml version="1.0" encoding="utf-8"?>
<sst xmlns="http://schemas.openxmlformats.org/spreadsheetml/2006/main" count="2425" uniqueCount="972">
  <si>
    <t>ΠΛΗΡΩΣΗ ΘΕΣΕΩΝ ΜΕ ΣΕΙΡΑ ΠΡΟΤΕΡΑΙΟΤΗΤΑΣ (ΑΡΘΡΟ 18/Ν. 2190/1994) ΠΡΟΚΗΡΥΞΗ 5Κ/2015/27/10/2015</t>
  </si>
  <si>
    <t>Κ Α Τ Α Σ Τ Α Σ Η    Δ Ι Ο Ρ Ι Σ Τ Ε Ω Ν</t>
  </si>
  <si>
    <t>ΤΕΧΝΟΛΟΓΙΚΗΣ ΕΚΠΑΙΔΕΥΣΗΣ (ΤΕ)(ΕΝΙΑΙΟΣ)</t>
  </si>
  <si>
    <t>Α/Α</t>
  </si>
  <si>
    <t>Α.Μ.</t>
  </si>
  <si>
    <t>ΟΝΟΜΑΤΕΠΩΝΥΜΟ</t>
  </si>
  <si>
    <t>ΠΑΤΡΩΝΥΜΟ</t>
  </si>
  <si>
    <t>Α.Δ.Τ.</t>
  </si>
  <si>
    <t>ΜΟΝΑΔΙΚΟΣ ΚΩΔΙΚΟΣ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</si>
  <si>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</si>
  <si>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</si>
  <si>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</si>
  <si>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</si>
  <si>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</si>
  <si>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</si>
  <si>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</si>
  <si>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ΝΙΚ</t>
  </si>
  <si>
    <t>Ρ489553</t>
  </si>
  <si>
    <t>ΓΕΝΙΚΟ ΑΝΤΙΚΑΡΚΙΝΙΚΟ ΝΟΣΟΚΟΜΕΙΟ ΠΕΙΡΑΙΑ ΜΕΤΑΞΑ</t>
  </si>
  <si>
    <t>ΤΕ ΝΟΣΗΛΕΥΤΙΚΗΣ</t>
  </si>
  <si>
    <t>ΒΠ</t>
  </si>
  <si>
    <t>ΠΟΛ (ΜΕ ΕΜΠ.)</t>
  </si>
  <si>
    <t>ΑΓΓΕΛΟΠΟΥΛΟΥ ΖΩΗ</t>
  </si>
  <si>
    <t>ΧΡΗ</t>
  </si>
  <si>
    <t>Χ295367</t>
  </si>
  <si>
    <t>ΠΑΝΕΠΙΣΤΗΜΙΑΚΟ ΓΕΝΙΚΟ ΝΟΣΟΚΟΜΕΙΟ ΠΑΤΡΩΝ "ΠΑΝΑΓΙΑ Η ΒΟΗΘΕΙΑ"</t>
  </si>
  <si>
    <t>ΑΓΡΑΦΙΩΤΟΥ ΔΕΣΠΟΙΝΑ</t>
  </si>
  <si>
    <t>ΙΩΑ</t>
  </si>
  <si>
    <t>ΑΙ856089</t>
  </si>
  <si>
    <t>Π.Ε.Δ.Υ.  Π.Π.Ι. ΛΕΙΨΩΝ</t>
  </si>
  <si>
    <t>ΤΕ ΜΑΙΩΝ - ΕΥΤΩΝ</t>
  </si>
  <si>
    <t>ΑΖΙΛΑΖΙΑΝ ΖΕΤΑ</t>
  </si>
  <si>
    <t>ΑΡΤ</t>
  </si>
  <si>
    <t>Χ556109</t>
  </si>
  <si>
    <t>ΓΕΝΙΚΟ ΝΟΣΟΚΟΜΕΙΟ ΑΘΗΝΩΝ ΓΕΩΡΓΙΟΣ ΓΕΝΝΗΜΑΤΑΣ</t>
  </si>
  <si>
    <t>ΧΩΡ. ΕΜΠ.</t>
  </si>
  <si>
    <t>ΑΘΑΝΑΣΑΚΟΥ ΠΑΝΑΓΟΥΛΑ</t>
  </si>
  <si>
    <t>ΓΕΩ</t>
  </si>
  <si>
    <t>Τ381814</t>
  </si>
  <si>
    <t>ΓΕΝΙΚΟ ΝΟΣΟΚΟΜΕΙΟ ΕΛΕΥΣΙΝΑΣ ΘΡΙΑΣΙΟ</t>
  </si>
  <si>
    <t>ΑΘΑΝΑΣΙΑΔΗΣ ΚΩΝΣΤΑΝΤΙΝΟΣ</t>
  </si>
  <si>
    <t>ΑΜ278995</t>
  </si>
  <si>
    <t>Π.Ε.Δ.Υ. ΚΕΝΤΡΟ ΥΓΕΙΑΣ ΜΗΛΟΥ</t>
  </si>
  <si>
    <t>ΑΘΑΝΑΣΙΑΔΟΥ ΠΑΝΑΓΙΩΤΑ</t>
  </si>
  <si>
    <t>ΧΑΡ</t>
  </si>
  <si>
    <t>ΑΗ326710</t>
  </si>
  <si>
    <t>ΓΕΝΙΚΟ ΝΟΣΟΚΟΜΕΙΟ ΓΡΕΒΕΝΩΝ</t>
  </si>
  <si>
    <t>ΑΘΑΝΑΣΟΠΟΥΛΟΣ ΑΝΔΡΕΑΣ</t>
  </si>
  <si>
    <t>ΣΠΥ</t>
  </si>
  <si>
    <t>ΑΙ220894</t>
  </si>
  <si>
    <t>ΓΕΝΙΚΟ ΝΟΣΟΚΟΜΕΙΟ ΧΑΛΚΙΔΑΣ - ΓΕΝ. ΝΟΣΟΚ. Κ. Υ. ΚΑΡΥΣΤΟΥ - ΓΕΝ. ΝΟΣΟΚΟΜΕΙΟ - Κ. Υ. ΚΥΜΗΣ (ΚΑΡΥΣΤΟΣ)</t>
  </si>
  <si>
    <t>ΑΘΑΝΑΣΟΠΟΥΛΟΣ ΧΑΡΑΛΑΜΠΟΣ</t>
  </si>
  <si>
    <t>ΑΑ444850</t>
  </si>
  <si>
    <t>ΓΕΝ. ΝΟΣΟΚΟΜΕΙΟ - Κ. Υ. ΛΗΜΝΟΥ</t>
  </si>
  <si>
    <t>ΑΛΕΞΑΝΔΡΟΠΟΥΛΟΥ ΠΑΡΑΣΚΕΥΗ</t>
  </si>
  <si>
    <t>ΕΛΕ</t>
  </si>
  <si>
    <t>ΑΗ552570</t>
  </si>
  <si>
    <t>ΓΕΝΙΚΟ ΝΟΣΟΚΟΜΕΙΟ ΠΑΙΔΩΝ ΠΕΝΤΕΛΗΣ</t>
  </si>
  <si>
    <t>ΤΕ ΙΑΤΡΙΚΩΝ ΕΡΓΑΣΤΗΡΙΩΝ</t>
  </si>
  <si>
    <t>ΑΛΕΞΙΟΥ ΠΟΛΥΞΕΝΗ</t>
  </si>
  <si>
    <t>ΑΠΟ</t>
  </si>
  <si>
    <t>ΑΖ744283</t>
  </si>
  <si>
    <t>ΠΑΝΕΠΙΣΤΗΜΙΑΚΟ ΓΕΝΙΚΟ ΝΟΣΟΚΟΜΕΙΟ ΗΡΑΚΛΕΙΟΥ-ΓΕΝΙΚΟ ΝΟΣΟΚΟΜΕΙΟ ΒΕΝΙΖΕΛΕΙΟ (ΟΜΕ ΗΡΑΚΛΕΙΟΥ)</t>
  </si>
  <si>
    <t>ΑΜΠΛΙΑΝΙΤΗ ΕΥΣΤΑΘΙΑ</t>
  </si>
  <si>
    <t>ΑΜ446862</t>
  </si>
  <si>
    <t>ΓΕΝΙΚΟ ΝΟΣΟΚΟΜΕΙΟ ΠΕΙΡΑΙΑ ΤΖΑΝΕΙΟ</t>
  </si>
  <si>
    <t>ΑΝΑΓΝΩΣΤΑΡΑ ΜΑΡΙΑ</t>
  </si>
  <si>
    <t>ΔΗΜ</t>
  </si>
  <si>
    <t>ΑΜ334891</t>
  </si>
  <si>
    <t>ΑΝΔΡΕΑΔΟΥ ΕΙΡΗΝΗ</t>
  </si>
  <si>
    <t>ΣΑΒ</t>
  </si>
  <si>
    <t>ΑΕ205095</t>
  </si>
  <si>
    <t>ΓΕΝΙΚΟ ΝΟΣΟΚΟΜΕΙΟ ΚΑΒΑΛΑΣ</t>
  </si>
  <si>
    <t>ΑΝΤΩΝΑΚΑ ΧΡΙΣΤΙΝΑ</t>
  </si>
  <si>
    <t>ΠΑΡ</t>
  </si>
  <si>
    <t>Σ715841</t>
  </si>
  <si>
    <t>ΑΝΤΩΝΙΟΥ ΕΛΕΝΗ</t>
  </si>
  <si>
    <t>ΕΥΘ</t>
  </si>
  <si>
    <t>ΑΒ995150</t>
  </si>
  <si>
    <t>ΑΡΓΥΡΟΥΔΗ ΛΑΜΠΡΙΝΗ</t>
  </si>
  <si>
    <t>ΚΩΝ</t>
  </si>
  <si>
    <t>ΑΗ437164</t>
  </si>
  <si>
    <t>ΓΕΝΙΚΟ ΝΟΣΟΚΟΜΕΙΟ ΧΙΟΥ ΣΚΥΛΙΤΣΕΙΟ</t>
  </si>
  <si>
    <t>ΑΣΗΜΑΚΑΚΗ ΠΟΛΥΞΕΝΗ</t>
  </si>
  <si>
    <t>ΒΑΣ</t>
  </si>
  <si>
    <t>Χ542103</t>
  </si>
  <si>
    <t>ΓΕΝΙΚΟ ΝΟΣΟΚΟΜΕΙΟ ΑΤΤΙΚΗΣ ΣΙΣΜΑΝΟΓΛΕΙΟ ΑΜΑΛΙΑ ΦΛΕΜΙΓΚ (ΑΜ. ΦΛΕΜΙΓΚ)</t>
  </si>
  <si>
    <t>ΑΣΥΜΟΜΥΤΗ ΜΑΡΙΑ</t>
  </si>
  <si>
    <t>ΠΑΝ</t>
  </si>
  <si>
    <t>Χ048088</t>
  </si>
  <si>
    <t>ΓΕΝΙΚΟ ΝΟΣΟΚΟΜΕΙΟ ΑΘΗΝΩΝ ΛΑΙΚΟ</t>
  </si>
  <si>
    <t>ΑΤΣΑΛΑΚΗ ΣΩΤΗΡΙΑ</t>
  </si>
  <si>
    <t>ΑΗ198537</t>
  </si>
  <si>
    <t>ΠΑΝ.ΓΕΝ.ΝΟΣ. ΗΡΑΚΛΕΙΟΥ -  ΓΕΝ. ΝΟΣ. ΒΕΝΙΖΕΛΕΙΟ - ΓΙΑ ΤΗΝ ΠΑΙΔΟΨΥΧΙΑΤΡΙΚΗ ΚΛΙΝΙΚΗ (Ο.Μ.Ε. ΗΡΑΚΛΕΙΟ)</t>
  </si>
  <si>
    <t>ΑΥΓΕΡΟΥ ΓΕΩΡΓΙΑ ΔΗΜΗΤΡΑ</t>
  </si>
  <si>
    <t>ΑΗ051307</t>
  </si>
  <si>
    <t>ΓΕΝΙΚΟ ΝΟΣΟΚΟΜΕΙΟ ΠΑΙΔΩΝ Η ΑΓΙΑ ΣΟΦΙΑ</t>
  </si>
  <si>
    <t>ΒΑΒΛΑ ΒΑΛΑΝΤΟΥΛΑ</t>
  </si>
  <si>
    <t>Τ298561</t>
  </si>
  <si>
    <t>ΓΕΝ. ΝΟΣΟΚΟΜΕΙΟ ΡΟΔΟΥ Α. ΠΑΠΑΝΔΡΕΟΥ Γ. Ν. Κ.Υ. ΚΩ ΙΠΠΟΚΡΑΤΕΙΟΝ Γ. Ν.Κ.Υ. ΚΑΛΥΜΝΟΥ ΤΟ ΒΟΥΒΑΛΕΙΟ ΚΑΛΥΜ</t>
  </si>
  <si>
    <t>ΒΑΛΙΩΤΗΣ ΚΩΝΣΤΑΝΤΙΝΟΣ</t>
  </si>
  <si>
    <t>ΑΜ951056</t>
  </si>
  <si>
    <t>ΓΕΝΙΚΟ ΝΟΣΟΚΟΜΕΙΟ ΘΕΣΣΑΛΟΝΙΚΗΣ Γ. ΓΕΝΝΗΜΑΤΑΣ - Ο ΑΓΙΟΣ ΔΗΜΗΤΡΙΟΣ (Γ.ΓΕΝΝΗΜΑΤΑΣ)</t>
  </si>
  <si>
    <t>ΒΑΡΒΙΤΣΙΩΤΗ ΔΕΣΠΟΙΝΑ</t>
  </si>
  <si>
    <t>Χ504864</t>
  </si>
  <si>
    <t>ΓΕΝΙΚΟ ΝΟΣΟΚΟΜΕΙΟ ΝΟΣΗΜΑΤΩΝ ΘΩΡΑΚΟΣ ΑΘΗΝΩΝ ΣΩΤΗΡΙΑ</t>
  </si>
  <si>
    <t>ΒΑΡΕΛΑ ΠΗΝΕΛΟΠΗ</t>
  </si>
  <si>
    <t>ΠΕΤ</t>
  </si>
  <si>
    <t>ΑΚ035183</t>
  </si>
  <si>
    <t>ΓΕΝΙΚΟ ΝΟΣΟΚΟΜΕΙΟ ΕΛΕΝΑ ΒΕΝΙΖΕΛΟΥ - ΑΛΕΞΑΝΔΡΑ (ΑΛΕΞΑΝΔΡΑ)</t>
  </si>
  <si>
    <t>ΒΑΣΙΛΑΔΙΩΤΗ ΕΛΕΝΗ</t>
  </si>
  <si>
    <t>ΑΙ239417</t>
  </si>
  <si>
    <t>ΓΕΝΙΚΟ ΝΟΣΟΚΟΜΕΙΟ ΣΑΜΟΥ ΑΓ. ΠΑΝΤΕΛΕΗΜΩΝ</t>
  </si>
  <si>
    <t>ΠΟΛ (ΧΩΡ. ΕΜΠ.)</t>
  </si>
  <si>
    <t>ΒΑΣΙΛΕΙΟΥ ΜΑΛΑΜΑΤΕΝΙΑ</t>
  </si>
  <si>
    <t>ΣΤΕ</t>
  </si>
  <si>
    <t>Χ699432</t>
  </si>
  <si>
    <t>ΤΕ ΡΑΔΙΟΛΟΓΙΑΣ - ΑΚΤΙΝΟΛΟΓΙΑΣ</t>
  </si>
  <si>
    <t>ΒΕΝΙΕΡΗ ΕΥΑΓΓΕΛΙΑ</t>
  </si>
  <si>
    <t>ΦΡΑ</t>
  </si>
  <si>
    <t>ΑΗ082309</t>
  </si>
  <si>
    <t>ΒΛΑΧΟΥ ΑΓΑΠΗ</t>
  </si>
  <si>
    <t>ΑΜ394935</t>
  </si>
  <si>
    <t>ΓΕΝΙΚΟ ΝΟΣΟΚΟΜΕΙΟ "ΜΑΜΑΤΣΕΙΟ"-"ΜΠΟΔΟΣΑΚΕΙΟ" ( ΚΟΖΑΝΗΣ" ΜΑΜΑΤΣΕΙΟ")</t>
  </si>
  <si>
    <t>ΒΟΓΙΑΤΖΗ ΝΙΚΗ</t>
  </si>
  <si>
    <t>Π940894</t>
  </si>
  <si>
    <t>ΠΑΝΕΠΙΣΤΗΜΙΑΚΟ ΓΕΝΙΚΟ ΝΟΣ. ΛΑΡΙΣΑΣ  ΓΕΝΙΚΟ ΝΟΣ. ΛΑΡΙΣΑΣ ΚΟΥΤΛΙΜΠΑΝΕΙΟ &amp; ΤΡΙΑΝΤΑΦΥΛΛΕΙΟ (ΛΑΡΙΣΑ)</t>
  </si>
  <si>
    <t>ΤΡΙ (ΜΕ ΕΜΠ.)</t>
  </si>
  <si>
    <t>ΒΟΛΑΝΑΚΗ ΑΙΚΑΤΕΡΙΝΗ</t>
  </si>
  <si>
    <t>ΑΖ962923</t>
  </si>
  <si>
    <t>ΒΟΥΜΒΟΥΛΑΚΗΣ ΕΜΜΑΝΟΥΗΛ</t>
  </si>
  <si>
    <t>Σ420512</t>
  </si>
  <si>
    <t>Π.Ε.Δ.Υ. Κ.Υ. ΚΑΛΑΜΠΑΚΑΣ ΤΡΙΚΑΛΩΝ</t>
  </si>
  <si>
    <t>ΤΕ ΔΙΟΙΚΗΣΗΣ ΜΟΝΑΔΩΝ ΥΓΕΙΑΣ ΚΑΙ ΠΡΟΝΟΙΑΣ</t>
  </si>
  <si>
    <t>ΓΑΒΑΛΑ ΣΟΦΙΑ</t>
  </si>
  <si>
    <t>ΑΖ443596</t>
  </si>
  <si>
    <t>Π.Ε.Δ.Υ. ΚΕΝΤΡΟ ΥΓΕΙΑΣ ΑΜΟΡΓΟΥ</t>
  </si>
  <si>
    <t>ΓΑΒΡΙΗΛ ΕΥΑΓΓΕΛΙΑ</t>
  </si>
  <si>
    <t>ΜΙΧ</t>
  </si>
  <si>
    <t>ΑΒ473723</t>
  </si>
  <si>
    <t>ΓΕΝΙΚΟ ΝΟΣΟΚΟΜΕΙΟ ΣΥΡΟΥ ΒΑΡΔΑΚΕΙΟ ΚΑΙ ΠΡΩΙΟ</t>
  </si>
  <si>
    <t>ΓΑΓΑΡΑ ΕΛΕΝΗ</t>
  </si>
  <si>
    <t>ΑΗ769239</t>
  </si>
  <si>
    <t>ΓΕΝΙΚΟ ΝΟΣΟΚΟΜΕΙΟ ΧΑΛΚΙΔΑΣ - ΓΕΝ. ΝΟΣΟΚ. Κ. Υ. ΚΑΡΥΣΤΟΥ - ΓΕΝ. ΝΟΣΟΚΟΜΕΙΟ - Κ. Υ. ΚΥΜΗΣ (ΧΑΛΚΙΔΑ)</t>
  </si>
  <si>
    <t>ΓΑΛΑΝΟΠΟΥΛΟΥ ΣΟΦΙΑ</t>
  </si>
  <si>
    <t>Τ890332</t>
  </si>
  <si>
    <t>ΓΑΡΑΤΖΙΩΤΗΣ ΒΑΣΙΛΕΙΟΣ</t>
  </si>
  <si>
    <t>ΑΜ124979</t>
  </si>
  <si>
    <t>ΓΑΡΔΕΛΗ ΠΑΝΑΓΙΩΤΑ</t>
  </si>
  <si>
    <t>ΑΜ733814</t>
  </si>
  <si>
    <t>ΓΕΝΙΚΟ ΝΟΣΟΚΟΜΕΙΟ ΠΑΤΡΩΝ (ΟΡΓ.ΜΟΝΑΔΑ ΕΔΡΑΣ ΠΑΤΡΑ)</t>
  </si>
  <si>
    <t>ΓΑΤΟΥ ΣΤΥΛΙΑΝΗ</t>
  </si>
  <si>
    <t>ΑΘΑ</t>
  </si>
  <si>
    <t>ΑΙ304518</t>
  </si>
  <si>
    <t>ΓΕΩΡΓΑΚΟΠΟΥΛΟΥ ΕΛΕΝΗ ΟΥΡΑΝΙΑ</t>
  </si>
  <si>
    <t>ΑΝΔ</t>
  </si>
  <si>
    <t>ΑΙ138488</t>
  </si>
  <si>
    <t>Π.Ε.Δ.Υ. ΚΕΝΤΡΟ ΥΓΕΙΑΣ ΑΡΧΑΓΓΕΛΟΥ</t>
  </si>
  <si>
    <t>ΓΕΩΡΓΑΝΤΖΗ ΣΟΦΙΑ</t>
  </si>
  <si>
    <t>Ρ441559</t>
  </si>
  <si>
    <t>ΓΕΩΡΓΙΟΠΟΥΛΟΥ ΜΑΡΙΑ</t>
  </si>
  <si>
    <t>ΑΗ722076</t>
  </si>
  <si>
    <t>ΠΑΝΕΠΙΣΤΗΜΙΑΚΟ ΓΕΝΙΚΟ ΝΟΣΟΚΟΜΕΙΟ ΑΤΤΙΚΟΝ</t>
  </si>
  <si>
    <t>ΓΕΩΡΓΟΠΟΥΛΟΥ ΕΙΡΗΝΗ</t>
  </si>
  <si>
    <t>ΑΕ731689</t>
  </si>
  <si>
    <t>ΓΕΝΙΚΟ ΝΟΣΟΚΟΜΕΙΟ ΗΛΕΙΑΣ (ΟΡ.ΜΟΝ. ΠΥΡΓΟΣ)</t>
  </si>
  <si>
    <t>ΓΙΑΒΑΣ ΕΜΠΡΟΥ</t>
  </si>
  <si>
    <t>ΣΑΛ</t>
  </si>
  <si>
    <t>ΑΑ761412</t>
  </si>
  <si>
    <t>ΜΟΥΣ (ΜΕ ΕΜΠ.)</t>
  </si>
  <si>
    <t>ΓΙΑΝΝΑΚΑΡΗ ΑΝΤΩΝΙΑ</t>
  </si>
  <si>
    <t>ΕΥΑ</t>
  </si>
  <si>
    <t>ΑΒ019291</t>
  </si>
  <si>
    <t>ΓΙΑΝΝΑΚΟΥΔΗΣ ΓΕΩΡΓΙΟΣ</t>
  </si>
  <si>
    <t>ΑΧΙ</t>
  </si>
  <si>
    <t>Χ237708</t>
  </si>
  <si>
    <t>ΓΕΝΙΚΟ ΝΟΣΟΚΟΜΕΙΟ ΗΜΑΘΙΑΣ  (ΕΔΡΑ ΒΕΡΟΙΑ)</t>
  </si>
  <si>
    <t>ΓΙΑΝΝΑΡΑΚΗ ΘΑΛΕΙΑ</t>
  </si>
  <si>
    <t>ΑΙ741730</t>
  </si>
  <si>
    <t>ΓΕΝΙΚΟ ΝΟΣΟΚΟΜΕΙΟ ΛΑΣΙΘΙΟΥ (ΟΡ.ΜΟΝ.ΕΔΡΑΣ ΑΓ. ΝΙΚΟΛΑΟΥ)</t>
  </si>
  <si>
    <t>ΓΙΑΝΝΟΠΟΥΛΟΥ ΕΛΕΝΗ</t>
  </si>
  <si>
    <t>Τ978673</t>
  </si>
  <si>
    <t>ΓΕΝΙΚΟ ΝΟΣΟΚΟΜΕΙΟ ΡΕΘΥΜΝΟΥ</t>
  </si>
  <si>
    <t>ΓΙΟΥΡΝΤΑ ΑΝΝΑ-ΜΑΡΙΑ</t>
  </si>
  <si>
    <t>Χ130479</t>
  </si>
  <si>
    <t>ΓΚΑΔΡΗ ΑΝΘΟΥΛΑ</t>
  </si>
  <si>
    <t>Τ471358</t>
  </si>
  <si>
    <t>ΓΕΝΙΚΟ ΝΟΣΟΚΟΜΕΙΟ ΣΕΡΡΩΝ</t>
  </si>
  <si>
    <t>ΓΚΕΛΝΤΗΣ ΛΥΜΠΕΡΗΣ</t>
  </si>
  <si>
    <t>Χ843993</t>
  </si>
  <si>
    <t>ΓΕΝΙΚΟ ΝΟΣΟΚΟΜΕΙΟ ΚΕΡΚΥΡΑΣ (ΓΙΑ ΤΟΝ ΨΥΧΙΑΤΡΙΚΟ ΤΟΜΕΑ)</t>
  </si>
  <si>
    <t>ΤΕ ΝΟΣΗΛΕΥΤΩΝ-ΤΡΙΩΝ</t>
  </si>
  <si>
    <t>ΓΚΙΟΚΑ ΜΑΡΙΓΩ</t>
  </si>
  <si>
    <t>ΑΙ135125</t>
  </si>
  <si>
    <t>ΓΕΝΙΚΟ ΠΑΝΑΡΚΑΔΙΚΟ ΝΟΣΟΚΟΜΕΙΟ ΤΡΙΠΟΛΗΣ "Η ΕΥΑΓΓΕΛΙΣΤΡΙΑ"</t>
  </si>
  <si>
    <t>ΓΚΙΟΥΖΕΠΑΣ ΛΑΜΠΡΟΣ</t>
  </si>
  <si>
    <t>ΑΕ164127</t>
  </si>
  <si>
    <t>ΓΕΝΙΚΟ ΝΟΣΟΚΟΜΕΙΟ ΘΕΣΣΑΛΟΝΙΚΗΣ ΓΕΩΡΓΙΟΣ ΠΑΠΑΝΙΚΟΛΑΟΥ (Γ. ΠΑΠΑΝΙΚΟΛΑΟΥ)</t>
  </si>
  <si>
    <t>ΤΕ ΛΟΓΙΣΤΙΚΗΣ</t>
  </si>
  <si>
    <t>ΓΚΟΛΦΗ ΜΑΡΙΑ</t>
  </si>
  <si>
    <t>ΑΖ701583</t>
  </si>
  <si>
    <t>ΓΕΝΙΚΟ ΝΟΣΟΚΟΜΕΙΟ ΑΘΗΝΩΝ ΚΟΡΓΙΑΛΕΝΕΙΟ ΜΠΕΝΑΚΕΙΟ ΕΛΛΗΝΙΚΟΥ ΕΡΥΘΡΟΥ ΣΤΑΥΡΟΥ</t>
  </si>
  <si>
    <t>ΓΚΟΝΟΥ ΧΡΗΣΤΙΝΑ</t>
  </si>
  <si>
    <t>Χ597646</t>
  </si>
  <si>
    <t>ΓΚΟΝΤΙΑ ΦΑΝΗ</t>
  </si>
  <si>
    <t>ΜΑΡ</t>
  </si>
  <si>
    <t>ΑΗ952063</t>
  </si>
  <si>
    <t>Γ.Ν.ΡΟΔΟΥ Α.ΠΑΠΑΝΔΡΕΟΥ Γ.Ν.Κ.Υ.ΚΩ ΙΠΠΟΚΡΑΤΕΙΟ Γ.Ν.Κ.Υ.ΚΑΛΥΜΝΟΥ ΤΟ ΒΟΥΒ ΡΟΔ (ΟΡΓ.ΜΟΝ.ΕΔΡ.ΡΟΔΟΣ Α.ΠΑΠΑ</t>
  </si>
  <si>
    <t>ΓΚΟΥΒΟΥΔΗ ΠΑΝΑΓΙΩΤΑ</t>
  </si>
  <si>
    <t>ΑΕ215940</t>
  </si>
  <si>
    <t>ΓΕΝΙΚΟ ΝΟΣΟΚΟΜΕΙΟ "ΜΑΜΑΤΣΕΙΟ"-"ΜΠΟΔΟΣΑΚΕΙΟ"  (ΠΤΟΛΕΜΑΪΔΑ ΜΠΟΔΟΣΑΚΕΙΟ)</t>
  </si>
  <si>
    <t>ΓΟΥΡΝΑΡΗ ΝΙΚΗ</t>
  </si>
  <si>
    <t>Φ241584</t>
  </si>
  <si>
    <t>ΓΡΑΜΜΟΖΗΣ ΝΙΚΟΛΑΟΣ</t>
  </si>
  <si>
    <t>Χ367261</t>
  </si>
  <si>
    <t>ΓΕΝΙΚΟ ΝΟΣΟΚΟΜΕΙΟ ΜΕΣΣΗΝΙΑΣ  (ΕΔΡΑ ΚΑΛΑΜΑΤΑ) (ΟΡΓ.ΜΟΝΑΔΑ ΕΔΡΑΣ ΚΑΛΑΜΑΤΑ)</t>
  </si>
  <si>
    <t>ΓΡΗΓΟΡΙΑΔΗΣ ΜΙΧΑΗΛ</t>
  </si>
  <si>
    <t>ΑΑ344047</t>
  </si>
  <si>
    <t>ΓΡΙΒΑ ΕΜΜΑΝΟΥΕΛΑ</t>
  </si>
  <si>
    <t>ΑΗ073004</t>
  </si>
  <si>
    <t>ΓΕΝΙΚΟ ΝΟΣΟΚΟΜΕΙΟ ΑΤΤΙΚΗΣ ΚΑΤ</t>
  </si>
  <si>
    <t>ΓΡΥΛΛΗ ΜΑΡΙΑ</t>
  </si>
  <si>
    <t>ΛΕΩ</t>
  </si>
  <si>
    <t>ΑΖ601058</t>
  </si>
  <si>
    <t>ΓΡΥΛΛΗΣ ΛΕΩΝΙΔΑΣ</t>
  </si>
  <si>
    <t>ΑΕ945121</t>
  </si>
  <si>
    <t>ΓΕΝΙΚΟ ΝΟΣΟΚΟΜΕΙΟ ΚΕΝΤΡΟ ΥΓΕΙΑΣ ΝΑΞΟΥ</t>
  </si>
  <si>
    <t>ΤΕ ΜΗΧΑΝΙΚΩΝ (ΕΙΔ. ΜΗΧΑΝΟΛΟΓΩΝ ΜΗΧΑΝΙΚΩΝ)</t>
  </si>
  <si>
    <t>ΔΑΔΑΒΕΛΑ ΙΩΑΝΝΑ</t>
  </si>
  <si>
    <t>ΑΖ828889</t>
  </si>
  <si>
    <t>ΔΑΟΥΛΑ ΑΛΕΞΑΝΔΡΑ</t>
  </si>
  <si>
    <t>Χ413701</t>
  </si>
  <si>
    <t>ΔΑΣΚΑΛΑΚΗ ΑΝΤΩΝΙΑ</t>
  </si>
  <si>
    <t>ΑΖ126796</t>
  </si>
  <si>
    <t>ΓΕΝΙΚΟ ΟΓΚΟΛΟΓΙΚΟ ΝΟΣΟΚΟΜΕΙΟ ΚΗΦΙΣΙΑΣ ΟΙ ΑΓΙΟΙ ΑΝΑΡΓΥΡΟΙ</t>
  </si>
  <si>
    <t>ΔΕΣΠΟΥΔΗ ΠΑΣΧΑΛΙΑ</t>
  </si>
  <si>
    <t>ΑΒ166527</t>
  </si>
  <si>
    <t>ΔΗΜΗΤΡΑΚΟΠΟΥΛΟΥ ΧΡΙΣΤΙΝΑ</t>
  </si>
  <si>
    <t>Σ523090</t>
  </si>
  <si>
    <t>ΔΗΜΗΤΡΙΑΔΟΥ ΖΑΧΑΡΕΝΙΑ</t>
  </si>
  <si>
    <t>ΑΒ116580</t>
  </si>
  <si>
    <t>ΓΕΝΙΚΟ ΝΟΣΟΚΟΜΕΙΟ ΚΕΡΚΥΡΑΣ</t>
  </si>
  <si>
    <t>ΔΗΜΗΤΡΙΑΔΟΥ ΜΑΡΙΑ</t>
  </si>
  <si>
    <t>Χ447648</t>
  </si>
  <si>
    <t>ΔΗΜΗΤΡΟΠΟΥΛΟΥ ΝΙΚΟΛΕΤΑ</t>
  </si>
  <si>
    <t>ΑΙ679774</t>
  </si>
  <si>
    <t>ΓΕΝΙΚΟ ΑΝΤΙΚΑΡΚΙΝΙΚΟ ΝΟΣΟΚΟΜΕΙΟ ΑΘΗΝΩΝ ΑΓΙΟΣ ΣΑΒΒΑΣ</t>
  </si>
  <si>
    <t>ΔΗΜΟΠΟΥΛΟΥ ΓΕΩΡΓΙΑ</t>
  </si>
  <si>
    <t>Σ801046</t>
  </si>
  <si>
    <t>ΔΗΜΟΥΛΑΣ ΑΘΑΝΑΣΙΟΣ</t>
  </si>
  <si>
    <t>ΑΖ739928</t>
  </si>
  <si>
    <t>ΔΙΓΓΕΛΟΥΔΗ ΔΙΑΛΕΧΤΗ</t>
  </si>
  <si>
    <t>Φ152509</t>
  </si>
  <si>
    <t>ΠΑΝΕΠΙΣΤΗΜΙΑΚΟ ΓΕΝΙΚΟ ΝΟΣΟΚΟΜΕΙΟ ΘΕΣΣΑΛΟΝΙΚΗΣ ΑΧΕΠΑ</t>
  </si>
  <si>
    <t>ΔΙΝΟΠΟΥΛΟΣ ΚΩΝΣΤΑΝΤΙΝΟΣ</t>
  </si>
  <si>
    <t>ΑΖ649182</t>
  </si>
  <si>
    <t>ΓΕΝΙΚΟ ΝΟΣΟΚΟΜΕΙΟ ΑΣΚΛΗΠΙΕΙΟ ΒΟΥΛΑΣ</t>
  </si>
  <si>
    <t>ΕΛΚΑΝΤΗ ΧΡΙΣΤΙΝΑ</t>
  </si>
  <si>
    <t>ΑΙ501809</t>
  </si>
  <si>
    <t>ΕΥΓΕΝΙΔΟΥ ΑΛΕΞΑΝΔΡΑ</t>
  </si>
  <si>
    <t>ΑΛΕ</t>
  </si>
  <si>
    <t>Χ140924</t>
  </si>
  <si>
    <t>ΖΑΓΟΡΙΑΝΟΣ ΚΩΝΣΤΑΝΤΙΝΟΣ</t>
  </si>
  <si>
    <t>ΑΖ454312</t>
  </si>
  <si>
    <t>ΖΑΛΩΝΗ ΕΛΙΣΑΒΕΤ</t>
  </si>
  <si>
    <t>ΑΑ107674</t>
  </si>
  <si>
    <t>ΖΑΜΠΑΚΟΛΑ ΧΡΥΣΟΥΛΑ</t>
  </si>
  <si>
    <t>ΑΕ787666</t>
  </si>
  <si>
    <t>ΓΕΝΙΚΟ ΝΟΣΟΚΟΜΕΙΟ ΑΜΦΙΣΣΑΣ</t>
  </si>
  <si>
    <t>ΖΑΠΑΝΤΙΩΤΗ ΕΙΡΗΝΗ</t>
  </si>
  <si>
    <t>ΛΑΜ</t>
  </si>
  <si>
    <t>Χ110626</t>
  </si>
  <si>
    <t>ΓΕΝΙΚΟ ΝΟΣΟΚ ΝΙΚΑΙΑΣ ΠΕΙΡΑΙΑ ΑΓ. ΠΑΝΤΕΛΕΗΜΩΝ - ΓΕΝΙΚΟ ΝΟΣΟΚ ΔΥΤ. ΑΤΤΙΚΗΣ ΑΓ. ΒΑΡΒΑΡΑ (ΑΓ.ΠΑΝΤΕΛΕΗΜΩΝ</t>
  </si>
  <si>
    <t>ΖΑΧΑΡΙΟΥΔΑΚΗ ΒΑΡΒΑΡΑ</t>
  </si>
  <si>
    <t>Ρ504834</t>
  </si>
  <si>
    <t>Γ.Ν. ΑΘΗΝΩΝ «Ο ΕΥΑΓΓΕΛΙΣΜΟΣ» - ΟΦΘΑΛΜΙΑΤΡΕΙΟ ΑΘΗΝΩΝ - ΠΟΛΥΚΛΙΝΙΚΗ (πρώην ΟΦΘΑΛΜΙΑΤΡΕΙΟ ΑΘΗΝΩΝ)</t>
  </si>
  <si>
    <t>ΖΑΧΙΩΤΗ ΡΑΦΑΕΛΑ-ΝΙΚΟΛΕΤΤΑ</t>
  </si>
  <si>
    <t>ΑΕ443707</t>
  </si>
  <si>
    <t>Π.Ε.Δ.Υ. ΚΕΝΤΡΟ ΥΓΕΙΑΣ ΠΑΡΟΥ</t>
  </si>
  <si>
    <t>ΖΕΛΕΠΟΥ ΖΗΝΟΒΙΑ</t>
  </si>
  <si>
    <t>ΑΒ173648</t>
  </si>
  <si>
    <t>ΓΕΝΙΚΟ ΝΟΣΟΚΟΜΕΙΟ ΚΕΝΤΡΟ ΥΓΕΙΑΣ ΙΚΑΡΙΑΣ</t>
  </si>
  <si>
    <t>ΖΕΡΒΑ ΒΑΣΙΛΙΚΗ</t>
  </si>
  <si>
    <t>Τ475608</t>
  </si>
  <si>
    <t>ΖΗΣΙΜΟΠΟΥΛΟΥ ΦΩΤΕΙΝΗ</t>
  </si>
  <si>
    <t>ΑΒ312803</t>
  </si>
  <si>
    <t>ΖΗΣΟΠΟΥΛΟΥ ΑΙΚΑΤΕΡΙΝΗ</t>
  </si>
  <si>
    <t>ΑΑ972072</t>
  </si>
  <si>
    <t>ΖΥΜΑΡΑΚΗΣ ΝΙΚΟΛΑΟΣ</t>
  </si>
  <si>
    <t>ΑΗ127469</t>
  </si>
  <si>
    <t>ΖΩΤΟΥ ΕΛΕΝΗ</t>
  </si>
  <si>
    <t>ΑΙ608327</t>
  </si>
  <si>
    <t>ΓΕΝΙΚΟ ΝΟΣΟΚΟΜΕΙΟ ΠΑΙΔΩΝ ΑΘΗΝΩΝ ΠΑΝΑΓΙΩΤΗΣ ΚΑΙ ΑΓΛΑΙΑ ΚΥΡΙΑΚΟΥ</t>
  </si>
  <si>
    <t>ΗΛΙΑΔΟΥ ΣΤΥΛΙΑΝΗ</t>
  </si>
  <si>
    <t>Φ262758</t>
  </si>
  <si>
    <t>ΓΕΝΙΚΟ ΝΟΣΟΚΟΜΕΙΟ ΛΑΣΙΘΙΟΥ (ΑΠΟΚ.ΟΡ.ΜΟΝΑΔΑ ΙΕΡΑΠΕΤΡΑ)</t>
  </si>
  <si>
    <t>ΘΑΝΟΥ ΧΑΡΟΥΛΑ</t>
  </si>
  <si>
    <t>Χ288159</t>
  </si>
  <si>
    <t>ΘΕΟΔΩΡΟΠΟΥΛΟΥ ΔΗΜΗΤΡΑ</t>
  </si>
  <si>
    <t>ΘΕΟ</t>
  </si>
  <si>
    <t>Τ276689</t>
  </si>
  <si>
    <t>ΙΑΤΡΟΥ ΑΝΑΣΤΑΣΙΑ</t>
  </si>
  <si>
    <t>ΑΗ701914</t>
  </si>
  <si>
    <t>ΙΩΑΝΝΙΔΟΥ ΕΥΓΕΝΙΑ</t>
  </si>
  <si>
    <t>Φ340247</t>
  </si>
  <si>
    <t>ΙΩΑΝΝΟΥ ΕΥΑΓΓΕΛΟΣ</t>
  </si>
  <si>
    <t>ΑΙΜ</t>
  </si>
  <si>
    <t>ΑΚ406752</t>
  </si>
  <si>
    <t>ΙΩΣΗΦΙΔΟΥ ΕΛΕΝΗ</t>
  </si>
  <si>
    <t>ΑΜ369223</t>
  </si>
  <si>
    <t>ΓΕΝΙΚΟ ΝΟΣΟΚΟΜΕΙΟ ΘΕΣΣΑΛΟΝΙΚΗΣ Γ. ΓΕΝΝΗΜΑΤΑΣ - Ο ΑΓΙΟΣ ΔΗΜΗΤΡΙΟΣ (ΑΓ. ΔΗΜΗΤΡΙΟΣ)</t>
  </si>
  <si>
    <t>ΚΑΓΙΑΣΑ ΖΩΗ</t>
  </si>
  <si>
    <t>ΑΑ386378</t>
  </si>
  <si>
    <t>ΠΑΝΕΠΙΣΤΗΜΙΑΚΟ ΓΕΝΙΚΟ ΝΟΣΟΚΟΜΕΙΟ ΕΒΡΟΥ (Γ.Ν.ΑΛΕΞΑΝΔΡΟΥΠΟΛΗΣ)</t>
  </si>
  <si>
    <t>ΚΑΖΑΝΤΖΙΔΟΥ ΒΑΣΙΛΙΚΗ</t>
  </si>
  <si>
    <t>ΣΩΚ</t>
  </si>
  <si>
    <t>ΑΕ335145</t>
  </si>
  <si>
    <t>ΓΕΝΙΚΟ ΝΟΣΟΚΟΜΕΙΟ ΚΑΡΔΙΤΣΑΣ</t>
  </si>
  <si>
    <t>ΚΑΚΟΥ ΜΑΡΙΝΑ</t>
  </si>
  <si>
    <t>ΑΑ393543</t>
  </si>
  <si>
    <t>ΓΕΝΙΚΟ ΝΟΣΟΚΟΜΕΙΟ ΑΘΗΝΩΝ ΙΠΠΟΚΡΑΤΕΙΟ</t>
  </si>
  <si>
    <t>ΚΑΛΛΗΣΠΕΡΗ ΕΥΑΓΓΕΛΙΑ</t>
  </si>
  <si>
    <t>ΑΕ938316</t>
  </si>
  <si>
    <t>ΚΑΛΛΙΩΤΑΚΗΣ ΗΛΙΑΣ</t>
  </si>
  <si>
    <t>ΑΕ346871</t>
  </si>
  <si>
    <t>ΓΕΝΙΚΟ ΝΟΣΟΚΟΜΕΙΟ ΠΕΛΛΑΣ  (ΕΔΡΑ ΓΙΑΝΝΙΤΣΑ)</t>
  </si>
  <si>
    <t>ΤΕ ΦΥΣΙΚΟΘΕΡΑΠΕΙΑΣ</t>
  </si>
  <si>
    <t>ΚΑΜΩΝΑ ΕΥΔΟΞΙΑ</t>
  </si>
  <si>
    <t>ΑΚ936408</t>
  </si>
  <si>
    <t>ΚΑΝΑΚΑΡΗ ΜΑΡΙΑ</t>
  </si>
  <si>
    <t>ΑΜ096938</t>
  </si>
  <si>
    <t>ΚΑΝΤΑΡΖΟΓΛΟΥ ΖΗΝΟΒΙΑ</t>
  </si>
  <si>
    <t>ΤΣΑ</t>
  </si>
  <si>
    <t>ΑΚ461937</t>
  </si>
  <si>
    <t>ΚΑΠΕΛΑ ΑΓΓΕΛΙΚΗ</t>
  </si>
  <si>
    <t>Τ552415</t>
  </si>
  <si>
    <t>ΚΑΠΕΛΛΟΣ ΕΥΣΤΑΘΙΟΣ</t>
  </si>
  <si>
    <t>ΑΙ980712</t>
  </si>
  <si>
    <t>ΓΕΝΙΚΟ ΝΟΣΟΚΟΜΕΙΟ ΧΑΝΙΩΝ ΑΓΙΟΣ ΓΕΩΡΓΙΟΣ</t>
  </si>
  <si>
    <t>ΚΑΠΟΔΙΣΤΡΙΑΣ ΠΑΝΤΕΛΗΣ ΔΗΜΗΤΡΙΟΣ</t>
  </si>
  <si>
    <t>ΙΓΝ</t>
  </si>
  <si>
    <t>Χ420309</t>
  </si>
  <si>
    <t>ΓΕΝΙΚΟ ΝΟΣΟΚΟΜΕΙΟ ΜΥΤΙΛΗΝΗΣ ΒΟΣΤΑΝΕΙΟ</t>
  </si>
  <si>
    <t>ΚΑΠΠΑ ΣΤΑΥΡΟΥΛΑ</t>
  </si>
  <si>
    <t>ΑΗ673833</t>
  </si>
  <si>
    <t>ΠΑΝΕΠΙΣΤΗΜΙΑΚΟ ΓΕΝΙΚΟ ΝΟΣΟΚΟΜΕΙΟ ΗΡΑΚΛΕΙΟΥ -  ΓΕΝΙΚΟ ΝΟΣΟΚΟΜΕΙΟ ΒΕΝΙΖΕΛΕΙΟ (Α.Ο.Μ. ΒΕΝΙΖΕΛΕΙΟ)</t>
  </si>
  <si>
    <t>ΚΑΡΑΓΙΑΝΝΗ ΑΝΑΣΤΑΣΙΑ</t>
  </si>
  <si>
    <t>ΑΗ312434</t>
  </si>
  <si>
    <t>ΚΑΡΑΓΚΟΥΝΗ ΜΑΡΙΑ</t>
  </si>
  <si>
    <t>ΑΕ583415</t>
  </si>
  <si>
    <t>ΚΑΡΑΔΗΜΑ ΕΛΕΝΗ</t>
  </si>
  <si>
    <t>ΑΙ506133</t>
  </si>
  <si>
    <t>ΚΑΡΑΜΠΑΤΑΚΗ ΕΙΡΗΝΗ</t>
  </si>
  <si>
    <t>ΑΙ323765</t>
  </si>
  <si>
    <t>ΚΑΡΑΠΕΤΗ ΛΑΜΠΡΙΝΗ</t>
  </si>
  <si>
    <t>ΤΡΙ</t>
  </si>
  <si>
    <t>Χ570899</t>
  </si>
  <si>
    <t>Π.Ε.Δ.Υ. Κ.Υ. ΕΥΔΗΛΟΥ ΙΚΑΡΙΑΣ</t>
  </si>
  <si>
    <t>ΚΑΡΑΤΟΛΙΟΥ ΕΙΡΗΝΗ</t>
  </si>
  <si>
    <t>Χ911714</t>
  </si>
  <si>
    <t>ΚΑΡΑΦΑΝΤΑΛΟΥ ΖΩΗ</t>
  </si>
  <si>
    <t>ΑΗ269879</t>
  </si>
  <si>
    <t>ΚΑΡΑΦΥΛΛΙΔΟΥ ΑΓΝΗ</t>
  </si>
  <si>
    <t>Χ913029</t>
  </si>
  <si>
    <t>ΚΑΡΕΤΣΟΥ ΕΛΙΣΣΑΒΕΤ</t>
  </si>
  <si>
    <t>ΑΒ837474</t>
  </si>
  <si>
    <t>ΚΑΡΚΑΛΗ ΑΘΑΝΑΣΙΑ</t>
  </si>
  <si>
    <t>ΑΗ483939</t>
  </si>
  <si>
    <t>ΓΕΝΙΚΟ ΝΟΣΟΚΟΜΕΙΟ ΛΙΒΑΔΕΙΑΣ - ΓΕΝΙΚΟ ΝΟΣΟΚΟΜΕΙΟ ΘΗΒΩΝ (ΛΙΒΑΔΕΙΑ) (ΟΡΓ.ΜΟΝ.ΕΔΡΑΣ ΛΙΒΑΔΕΙΑ)</t>
  </si>
  <si>
    <t>ΚΑΡΥΑΚΑΤΖΗ ΕΙΡΗΝΗ</t>
  </si>
  <si>
    <t>ΓΡΗ</t>
  </si>
  <si>
    <t>ΑΜ186508</t>
  </si>
  <si>
    <t>ΚΑΣΙΜΑΤΗΣ ΝΙΚΟΛΑΟΣ</t>
  </si>
  <si>
    <t>ΑΖ975706</t>
  </si>
  <si>
    <t>ΓΕΝΙΚΟ ΝΟΣΟΚΟΜΕΙΟ ΚΕΝΤΡΟ ΥΓΕΙΑΣ ΚΥΘΗΡΩΝ</t>
  </si>
  <si>
    <t>ΤΕ ΜΗΧΑΝΙΚΩΝ ΕΙΔΙΚΟΤΗΤΑΣ ΗΛΕΚΤΡΟΝΙΚΩΝ ΤΕΧΝΙΚΩΝ</t>
  </si>
  <si>
    <t>ΚΑΣΣΕΛΟΥΡΗ ΒΑΣΙΛΙΚΗ</t>
  </si>
  <si>
    <t>ΑΙ614276</t>
  </si>
  <si>
    <t>ΚΑΤΕΒΑ ΑΓΓΕΛΙΚΗ</t>
  </si>
  <si>
    <t>ΑΝΑ</t>
  </si>
  <si>
    <t>Φ235625</t>
  </si>
  <si>
    <t>ΤΡΙ (ΧΩΡ. ΕΜΠ.)</t>
  </si>
  <si>
    <t>ΚΑΤΣΑΣ ΙΩΑΝΝΗΣ</t>
  </si>
  <si>
    <t>ΑΚ799629</t>
  </si>
  <si>
    <t>Π.Ε.Δ.Υ. ΚΕΝΤΡΟ ΥΓΕΙΑΣ ΑΙΓΙΝΑΣ</t>
  </si>
  <si>
    <t>ΚΑΤΣΙΑΜΠΟΥΡΑ ΠΑΝΑΓΙΩΤΑ</t>
  </si>
  <si>
    <t>ΑΡΙ</t>
  </si>
  <si>
    <t>Φ265773</t>
  </si>
  <si>
    <t>ΚΑΨΟΥ ΓΕΩΡΓΙΑ</t>
  </si>
  <si>
    <t>ΚΥΡ</t>
  </si>
  <si>
    <t>ΑΑ402917</t>
  </si>
  <si>
    <t>ΓΕΝΙΚΟ ΝΟΣΟΚΟΜΕΙΟ ΛΙΒΑΔΕΙΑΣ - ΓΕΝΙΚΟ ΝΟΣΟΚΟΜΕΙΟ ΘΗΒΩΝ (ΘΗΒΑ)</t>
  </si>
  <si>
    <t>ΚΕΡΑΜΙΔΑ ΑΝΔΡΙΑΝΗ</t>
  </si>
  <si>
    <t>ΑΜ484597</t>
  </si>
  <si>
    <t>ΚΕΡΑΜΙΤΣΗΣ ΓΕΩΡΓΙΟΣ</t>
  </si>
  <si>
    <t>ΖΗΣ</t>
  </si>
  <si>
    <t>ΑΖ922628</t>
  </si>
  <si>
    <t>ΠΑΝΕΠΙΣΤΗΜΙΑΚΟ ΓΕΝΙΚΟ ΝΟΣΟΚΟΜΕΙΟ ΕΒΡΟΥ (ΔΙΔΥΜΟΤΕΙΧΟ)</t>
  </si>
  <si>
    <t>ΤΕ ΠΛΗΡΟΦΟΡΙΚΗΣ</t>
  </si>
  <si>
    <t>ΚΕΦΑΛΛΩΝΙΤΟΥ ΔΗΜΗΤΡΑ</t>
  </si>
  <si>
    <t>ΑΚ160989</t>
  </si>
  <si>
    <t>ΚΗΠΟΥ ΓΡΗΓΟΡΙΑ</t>
  </si>
  <si>
    <t>Ρ946595</t>
  </si>
  <si>
    <t>ΚΙΟΥΛΑΝΗ ΑΝΑΣΤΑΣΙΑ</t>
  </si>
  <si>
    <t>ΑΑ357124</t>
  </si>
  <si>
    <t>ΓΕΝΙΚΟ ΝΟΣΟΚΟΜΕΙΟ ΖΑΚΥΝΘΟΥ ΑΓΙΟΣ ΔΙΟΝΥΣΙΟΣ</t>
  </si>
  <si>
    <t>ΚΟΚΛΑ ΜΑΡΙΑ</t>
  </si>
  <si>
    <t>ΔΙΟ</t>
  </si>
  <si>
    <t>ΑΙ549425</t>
  </si>
  <si>
    <t>ΚΟΝΤΟΓΙΑΝΝΗ ΚΥΡΙΑΚΗ</t>
  </si>
  <si>
    <t>ΦΩΤ</t>
  </si>
  <si>
    <t>Χ498835</t>
  </si>
  <si>
    <t>ΚΟΝΤΟΥ ΜΙΧΑΛΙΤΣΑ</t>
  </si>
  <si>
    <t>Χ397840</t>
  </si>
  <si>
    <t>Γ.Ν. ΑΘΗΝΩΝ «Ο ΕΥΑΓΓΕΛΙΣΜΟΣ» - ΟΦΘΑΛΜΙΑΤΡΕΙΟ ΑΘΗΝΩΝ - ΠΟΛΥΚΛΙΝΙΚΗ (πρώην Γ.Ν.Α. «Ο ΕΥΑΓΓΕΛΙΣΜΟΣ»)</t>
  </si>
  <si>
    <t>ΚΟΝΤΟΥ ΣΟΦΙΑ</t>
  </si>
  <si>
    <t>ΑΡΣ</t>
  </si>
  <si>
    <t>ΑΖ781942</t>
  </si>
  <si>
    <t>ΚΟΠΑΝΟΥ ΕΛΕΝΗ</t>
  </si>
  <si>
    <t>ΑΒ499019</t>
  </si>
  <si>
    <t>ΓΕΝΙΚΟ ΝΟΣΟΚΟΜΕΙΟ ΚΑΡΠΕΝΗΣΙΟΥ</t>
  </si>
  <si>
    <t>ΚΟΡΔΑΛΗ ΑΛΕΞΑΝΔΡΑ</t>
  </si>
  <si>
    <t>Τ263099</t>
  </si>
  <si>
    <t>ΚΟΡΜΠΑΚΗ ΓΕΩΡΓΙΑ</t>
  </si>
  <si>
    <t>Φ216813</t>
  </si>
  <si>
    <t>ΚΟΡΡΕ ΜΑΡΙΑ</t>
  </si>
  <si>
    <t>Σ915888</t>
  </si>
  <si>
    <t>ΚΟΡΩΣΗ ΑΝΤΙΓΟΝΗ</t>
  </si>
  <si>
    <t>ΑΒ208521</t>
  </si>
  <si>
    <t>ΓΕΝΙΚΟ ΝΟΣΟΚΟΜΕΙΟ ΛΑΜΙΑΣ</t>
  </si>
  <si>
    <t>ΚΟΤΣΩΝΗ ΕΛΕΝΗ</t>
  </si>
  <si>
    <t>Ρ885268</t>
  </si>
  <si>
    <t>ΚΟΤΤΑΡΑΣ ΙΩΑΝΝΗΣ</t>
  </si>
  <si>
    <t>ΣΤΑ</t>
  </si>
  <si>
    <t>ΑΖ649982</t>
  </si>
  <si>
    <t>ΚΟΥΓΚΟΥΛΗ ΙΒΑΝΑ</t>
  </si>
  <si>
    <t>ΒΑΓ</t>
  </si>
  <si>
    <t>AM 050319</t>
  </si>
  <si>
    <t>ΚΟΥΚΑΛΙΩΤΗΣ ΑΝΑΣΤΑΣΙΟΣ</t>
  </si>
  <si>
    <t>ΑΗ546510</t>
  </si>
  <si>
    <t>ΓΕΝΙΚΟ ΝΟΣΟΚΟΜΕΙΟ ΑΝΑΤΟΛΙΚΗΣ ΑΧΑΪΑΣ (ΟΡΓ.ΜΟΝ. ΕΔΡ. ΑΙΓΙΟ)</t>
  </si>
  <si>
    <t>ΚΟΥΚΛΑΚΗ ΕΛΕΝΗ</t>
  </si>
  <si>
    <t>ΑΗ056511</t>
  </si>
  <si>
    <t>ΓΕΝΙΚΟ ΝΟΣΟΚΟΜΕΙΟ ΕΛΕΝΑ ΒΕΝΙΖΕΛΟΥ - ΑΛΕΞΑΝΔΡΑ (ΕΛΕΝΑ ΒΕΝΙΖΕΛΟΥ)</t>
  </si>
  <si>
    <t>ΚΟΥΛΙΚΑ ΜΥΡΣΙΝΗ</t>
  </si>
  <si>
    <t>ΑΑ116718</t>
  </si>
  <si>
    <t>ΚΟΥΜΕΡΤΑ ΣΟΦΙΑ</t>
  </si>
  <si>
    <t>ΕΜΜ</t>
  </si>
  <si>
    <t>ΑΗ441129</t>
  </si>
  <si>
    <t>ΚΟΥΡΗ ΜΑΡΙΑΝΝΑ</t>
  </si>
  <si>
    <t>ΕΥΣ</t>
  </si>
  <si>
    <t>Χ157198</t>
  </si>
  <si>
    <t>ΚΟΥΤΑΛΙΑΔΗΣ ΧΑΡΑΛΑΜΠΟΣ</t>
  </si>
  <si>
    <t>ΑΑ247777</t>
  </si>
  <si>
    <t>ΚΟΥΤΡΟΥΜΠΑ ΞΑΝΘΗ</t>
  </si>
  <si>
    <t>Χ330468</t>
  </si>
  <si>
    <t>Π.Ε.Δ.Υ.  ΚΕΝΤΡΟ ΥΓΕΙΑΣ ΙΣΤΙΑΙΑΣ ΕΥΒΟΙΑΣ</t>
  </si>
  <si>
    <t>ΚΟΥΤΣΟΥΡΑΔΗ ΠΑΝΑΓΙΩΤΑ</t>
  </si>
  <si>
    <t>ΑΚ608385</t>
  </si>
  <si>
    <t>ΠΑΘΟΛΟΓΙΚΟ ΝΟΣΟΚΟΜΕΙΟ ΑΘΗΝΩΝ ΣΠΗΛΙΟΠΟΥΛΕΙΟ  Η ΑΓΙΑ ΕΛΕΝΗ</t>
  </si>
  <si>
    <t>ΚΡΑΝΙΑ ΕΥΣΤΑΘΙΑ</t>
  </si>
  <si>
    <t>ΑΚ556410</t>
  </si>
  <si>
    <t>ΓΕΝΙΚΟ ΝΟΣΟΚΟΜΕΙΟ ΑΤΤΙΚΗΣ ΣΙΣΜΑΝΟΓΛΕΙΟ ΑΜΑΛΙΑ ΦΛΕΜΙΓΚ (ΣΙΣΜΑΝΟΓΛΕΙΟ)</t>
  </si>
  <si>
    <t>ΚΡΕΖΟΥ ΙΩΑΝΝΑ</t>
  </si>
  <si>
    <t>Τ890343</t>
  </si>
  <si>
    <t>ΚΡΕΠΙΑ ΒΑΣΙΛΙΚΗ</t>
  </si>
  <si>
    <t>ΑΙ018179</t>
  </si>
  <si>
    <t>ΚΡΕΣΤΑΙΝΙΤΗ ΕΥΦΡΟΣΥΝΗ</t>
  </si>
  <si>
    <t>ΑΕ233389</t>
  </si>
  <si>
    <t>ΚΡΙΣΤΟ ΙΟΥΛΙΑΝΑ</t>
  </si>
  <si>
    <t>ΑΗ797405</t>
  </si>
  <si>
    <t>ΚΥΒΕΤΟΥ ΜΑΡΙΑ</t>
  </si>
  <si>
    <t>Σ843777</t>
  </si>
  <si>
    <t>ΚΥΔΩΝΟΠΟΥΛΟΣ ΚΟΣΜΑΣ</t>
  </si>
  <si>
    <t>ΗΛΙ</t>
  </si>
  <si>
    <t>Χ372595</t>
  </si>
  <si>
    <t>ΚΥΠΡΙΩΤΗ ΕΙΡΗΝΗ</t>
  </si>
  <si>
    <t>Ρ788228</t>
  </si>
  <si>
    <t>ΚΥΡΙΑΚΟΠΟΥΛΟΥ ΑΘΑΝΑΣΙΑ</t>
  </si>
  <si>
    <t>Χ840321</t>
  </si>
  <si>
    <t>ΚΥΡΙΤΣΗ ΑΓΑΠΗ</t>
  </si>
  <si>
    <t>ΑΗ040329</t>
  </si>
  <si>
    <t>ΤΕ ΕΠΙΣΚΕΠΤΩΝ - ΤΡΙΩΝ ΥΓΕΙΑΣ</t>
  </si>
  <si>
    <t>ΚΩΝΣΤΑΝΤΙΝΙΔΟΥ ΧΡΥΣΟΥΛΑ</t>
  </si>
  <si>
    <t>ΑΑ263544</t>
  </si>
  <si>
    <t>ΚΩΝΣΤΑΝΤΙΝΟΠΟΥΛΟΥ ΑΘΑΝΑΣΙΑ</t>
  </si>
  <si>
    <t>ΑΙ526281</t>
  </si>
  <si>
    <t>ΚΕΝΤΡΟ ΥΓΕΙΑΣ ΣΠΑΤΩΝ Π.Ε.Δ.Υ.</t>
  </si>
  <si>
    <t>ΚΩΝΣΤΑΝΤΙΝΟΥ ΒΑΣΙΛΙΚΗ</t>
  </si>
  <si>
    <t>ΑΗ555967</t>
  </si>
  <si>
    <t>ΚΩΣΤΑΡΕΛΛΟΥ ΓΕΩΡΓΙΑ</t>
  </si>
  <si>
    <t>ΑΒ701649</t>
  </si>
  <si>
    <t>ΓΕΝΙΚΟ ΝΟΣΟΚΟΜΕΙΟ ΤΡΙΚΑΛΩΝ</t>
  </si>
  <si>
    <t>ΚΩΣΤΕΛΙΔΟΥ ΚΑΛΛΙΟΠΗ</t>
  </si>
  <si>
    <t>ΑΕ032416</t>
  </si>
  <si>
    <t>ΚΩΣΤΟΠΟΥΛΟΣ ΔΗΜΗΤΡΙΟΣ</t>
  </si>
  <si>
    <t>ΑΑ767377</t>
  </si>
  <si>
    <t>ΛΑΓΟΥΔΑΚΗΣ ΗΡΑΚΛΗΣ</t>
  </si>
  <si>
    <t>Χ346311</t>
  </si>
  <si>
    <t>ΛΑΖΑΡΙΔΟΥ ΕΥΦΡΟΣΥΝΗ</t>
  </si>
  <si>
    <t>ΑΕ343983</t>
  </si>
  <si>
    <t>ΛΑΖΑΡΙΔΟΥ ΧΡΙΣΤΙΝΑ</t>
  </si>
  <si>
    <t>ΑΖ597074</t>
  </si>
  <si>
    <t>ΛΑΖΟΓΛΟΥ ΚΩΝΣΤΑΝΤΙΝΑ</t>
  </si>
  <si>
    <t>Χ891757</t>
  </si>
  <si>
    <t>ΛΑΜΠΑΔΑΡΙΟΥ ΧΡΥΣΟΥΛΑ</t>
  </si>
  <si>
    <t>ΑΙ724924</t>
  </si>
  <si>
    <t>Π.Ε.Δ.Υ.  Π.Π.Ι. ΣΥΜΗΣ</t>
  </si>
  <si>
    <t>ΛΑΜΠΙΡΗ ΔΗΜΗΤΡΑ</t>
  </si>
  <si>
    <t>Χ609032</t>
  </si>
  <si>
    <t>ΛΑΜΠΙΡΗΣ ΝΙΚΟΛΑΟΣ</t>
  </si>
  <si>
    <t>Χ798224</t>
  </si>
  <si>
    <t>ΛΑΜΠΡΟΠΟΥΛΟΥ ΒΑΣΙΛΙΚΗ</t>
  </si>
  <si>
    <t>ΑΖ916337</t>
  </si>
  <si>
    <t>ΛΑΜΠΡΟΥ ΑΦΡΟΔΙΤΗ</t>
  </si>
  <si>
    <t>ΧΡΥ</t>
  </si>
  <si>
    <t>ΑΚ389985</t>
  </si>
  <si>
    <t>ΛΑΜΠΡΟΥΣΗ ΕΥΑΓΓΕΛΙΑ</t>
  </si>
  <si>
    <t>ΑΕ956164</t>
  </si>
  <si>
    <t>ΛΑΤΗ ΚΑΤΕΡΙΝΑ</t>
  </si>
  <si>
    <t>ΓΚΕ</t>
  </si>
  <si>
    <t>ΑΙ032591</t>
  </si>
  <si>
    <t>ΛΕΓΑΚΗ ΣΤΥΛΙΑΝΗ</t>
  </si>
  <si>
    <t>ΑΙ629502</t>
  </si>
  <si>
    <t>ΛΕΚΚΑ ΒΑΣΙΛΙΚΗ</t>
  </si>
  <si>
    <t>ΣΩΤ</t>
  </si>
  <si>
    <t>Σ372289</t>
  </si>
  <si>
    <t>ΓΕΝΙΚΟ ΝΟΣΟΚΟΜΕΙΟ ΚΟΡΙΝΘΟΥ</t>
  </si>
  <si>
    <t>ΛΕΟΝΤΟΠΟΥΛΟΥ ΒΑΣΙΛΙΚΗ</t>
  </si>
  <si>
    <t>ΑΚ527371</t>
  </si>
  <si>
    <t>ΠΑΝΕΠΙΣΤ.ΓΕΝΙΚΟ ΝΟΣ. ΛΑΡΙΣΑΣ  ΓΕΝ. ΝΟΣ. ΛΑΡΙΣΑΣ ΚΟΥΤΛΙΜΠΑΝΕΙΟ &amp; ΤΡΙΑΝΤΑΦΥΛΛΕΙΟ (ΚΟΥΤΛΙΜΠΑΝΕΙΟ &amp; ΤΡΙ</t>
  </si>
  <si>
    <t>ΛΕΩΔΗ ΒΙΡΓΙΝΙΑ</t>
  </si>
  <si>
    <t>Φ348021</t>
  </si>
  <si>
    <t>ΛΙΑΓΓΑ ΣΒΕΤΛΑΝΑ</t>
  </si>
  <si>
    <t>ΑΕ817200</t>
  </si>
  <si>
    <t>ΛΙΑΓΚΑΚΗ ΣΟΦΙΑ</t>
  </si>
  <si>
    <t>ΛΟΙ</t>
  </si>
  <si>
    <t>Σ838171</t>
  </si>
  <si>
    <t>ΛΙΟΛΙΟΥ ΑΛΕΞΑΝΔΡΑ</t>
  </si>
  <si>
    <t>ΔΑΜ</t>
  </si>
  <si>
    <t>ΑΖ299812</t>
  </si>
  <si>
    <t>ΓΕΝΙΚΟ ΝΟΣΟΚΟΜΕΙΟ ΚΕΝΤΡΟ ΥΓΕΙΑΣ ΛΗΜΝΟΥ - ΓΙΑ ΤΗΝ ΨΥΧΙΑΤΡΙΚΗ ΚΛΙΝΙΚΗ</t>
  </si>
  <si>
    <t>ΛΥΚΟΥ ΑΝΑΣΤΑΣΙΑ</t>
  </si>
  <si>
    <t>Χ327183</t>
  </si>
  <si>
    <t>ΜΑΘΙΟΥΛΑΚΗ ΑΛΕΞΑΝΔΡΑ</t>
  </si>
  <si>
    <t>ΖΑΧ</t>
  </si>
  <si>
    <t>ΑΕ740568</t>
  </si>
  <si>
    <t>ΜΑΚΡΗ ΑΝΝΑ</t>
  </si>
  <si>
    <t>ΑΚ526806</t>
  </si>
  <si>
    <t>ΠΑΝΕΠΙΣΤΗΜΙΑΚΟ ΓΕΝΙΚΟ ΝΟΣΟΚΟΜΕΙΟ ΙΩΑΝΝΙΝΩΝ - ΓΙΑ ΤΟ ΤΜΗΜΑ ΟΞΕΩΝ ΨΥΧΙΑΤΡΙΚΗΣ ΚΛΙΝΙΚΗΣ</t>
  </si>
  <si>
    <t>ΜΑΚΡΗ ΕΥΑΓΓΕΛΙΑ</t>
  </si>
  <si>
    <t>Χ979013</t>
  </si>
  <si>
    <t>ΜΑΚΡΥΠΟΥΛΙΑΣ ΑΘΑΝΑΣΙΟΣ</t>
  </si>
  <si>
    <t>Χ781366</t>
  </si>
  <si>
    <t>ΓΕΝΙΚΟ ΝΟΣΟΚΟΜΕΙΟ ΘΕΣΣΑΛΟΝΙΚΗΣ ΙΠΠΟΚΡΑΤΕΙΟ (ΙΠΠΟΚΡΑΤΕΙΟ)</t>
  </si>
  <si>
    <t>ΜΑΛΙΓΙΑΝΝΗ ΔΗΜΗΤΡΑ</t>
  </si>
  <si>
    <t>ΑΑ303401</t>
  </si>
  <si>
    <t>ΜΑΛΙΟΥΡΑ ΕΥΑΝΘΙΑ</t>
  </si>
  <si>
    <t>Χ429716</t>
  </si>
  <si>
    <t>ΜΑΝΤΖΙΟΥ ΘΕΟΔΩΡΑ</t>
  </si>
  <si>
    <t>ΖΩΗ</t>
  </si>
  <si>
    <t>Χ739796</t>
  </si>
  <si>
    <t>ΜΑΡΑΓΚΟΣ ΝΙΚΟΛΑΟΣ</t>
  </si>
  <si>
    <t>ΑΗ092250</t>
  </si>
  <si>
    <t>ΓΕΝΙΚΟ ΝΟΣΟΚ ΝΙΚΑΙΑΣ ΠΕΙΡΑΙΑ ΑΓ. ΠΑΝΤΕΛΕΗΜΩΝ - ΓΕΝΙΚΟ ΝΟΣΟΚ ΔΥΤ. ΑΤΤΙΚΗΣ ΑΓ. ΒΑΡΒΑΡΑ (ΑΓ.ΒΑΡΒΑΡΑ)</t>
  </si>
  <si>
    <t>ΜΑΡΓΑΡΙΤΗ ΔΗΜΗΤΡΑ</t>
  </si>
  <si>
    <t>ΑΜ998048</t>
  </si>
  <si>
    <t>ΜΑΡΓΙΟΥΚΛΑ ΑΙΚΑΤΕΡΙΝΗ</t>
  </si>
  <si>
    <t>Τ053294</t>
  </si>
  <si>
    <t>ΜΑΡΙΝΗ ΑΝΑΣΤΑΣΙΑ</t>
  </si>
  <si>
    <t>Φ273247</t>
  </si>
  <si>
    <t>ΓΕΝΙΚΟ ΝΟΣΟΚΟΜΕΙΟ ΛΑΣΙΘΙΟΥ (ΑΠΟΚ.ΟΡ.ΜΟΝΑΔΑ ΣΗΤΕΙΑ)</t>
  </si>
  <si>
    <t>ΜΑΡΚΟΥ ΜΑΡΙΑ</t>
  </si>
  <si>
    <t>Φ237428</t>
  </si>
  <si>
    <t>ΜΑΡΟΥΔΑ ΑΙΚΑΤΕΡΙΝΗ</t>
  </si>
  <si>
    <t>ΑΜ312393</t>
  </si>
  <si>
    <t>ΜΑΤΖΟΥΛΑ ΧΑΡΙΤΩΜΕΝΗ</t>
  </si>
  <si>
    <t>ΑΜ928416</t>
  </si>
  <si>
    <t>ΜΑΤΣΑΓΓΑ ΦΩΤΕΙΝΗ</t>
  </si>
  <si>
    <t>ΑΗ741838</t>
  </si>
  <si>
    <t>ΜΑΥΡΑΚΗ ΕΛΕΝΗ</t>
  </si>
  <si>
    <t>ΙΩΣ</t>
  </si>
  <si>
    <t>ΑΗ165769</t>
  </si>
  <si>
    <t>ΜΑΥΡΙΔΟΥ ΔΗΜΗΤΡΑ</t>
  </si>
  <si>
    <t>ΑΑ407765</t>
  </si>
  <si>
    <t>ΓΕΝΙΚΟ ΝΟΣΟΚΟΜΕΙΟ ΠΕΛΛΑΣ  ( ΕΔΕΣΣΑ)</t>
  </si>
  <si>
    <t>ΜΑΥΡΟΕΙΔΗΣ ΑΝΕΣΤΗΣ</t>
  </si>
  <si>
    <t>Χ955633</t>
  </si>
  <si>
    <t>ΜΑΧΡΕΜΗ ΕΛΕΝΗ</t>
  </si>
  <si>
    <t>Ρ947860</t>
  </si>
  <si>
    <t>ΓΕΝΙΚΟ ΝΟΣΟΚΟΜΕΙΟ ΘΕΣΣΑΛΟΝΙΚΗΣ ΓΕΩΡΓΙΟΣ ΠΑΠΑΝΙΚΟΛΑΟΥ (ΨΥΧΙΑΤΡΙΚΟ ΘΕΣΣΑΛΟΝΙΚΗΣ)</t>
  </si>
  <si>
    <t>ΜΕΛΑ ΘΩΜΑΙΣ</t>
  </si>
  <si>
    <t>Π204949</t>
  </si>
  <si>
    <t>ΓΕΝΙΚΟ ΝΟΣΟΚΟΜΕΙΟ ΛΕΥΚΑΔΑΣ</t>
  </si>
  <si>
    <t>ΜΕΛΕΑ ΓΙΑΝΝΟΥΛΑ</t>
  </si>
  <si>
    <t>ΑΑ076561</t>
  </si>
  <si>
    <t>ΜΕΜΟΥ ΑΘΗΝΑ-ΜΑΡΙΑ</t>
  </si>
  <si>
    <t>ΘΑΝ</t>
  </si>
  <si>
    <t>ΑΚ571935</t>
  </si>
  <si>
    <t>ΜΕΡΟΥ ΚΩΝΣΤΑΝΤΙΝΑ</t>
  </si>
  <si>
    <t>ΑΖ449160</t>
  </si>
  <si>
    <t>ΜΕΤΕΒΕΛΗΣ ΕΥΑΓΓΕΛΟΣ</t>
  </si>
  <si>
    <t>ΑΙ677075</t>
  </si>
  <si>
    <t>ΜΗΛΙΑΡΑΣ ΧΡΗΣΤΟΣ</t>
  </si>
  <si>
    <t>ΠΟΛ</t>
  </si>
  <si>
    <t>ΑΑ492023</t>
  </si>
  <si>
    <t>ΜΙΣΙΡΛΑΚΗ ΕΙΡΗΝΗ</t>
  </si>
  <si>
    <t>ΑΑ371958</t>
  </si>
  <si>
    <t>ΜΙΧΑΛΕ ΑΙΚΑΤΕΡΙΝΗ</t>
  </si>
  <si>
    <t>ΑΑ429515</t>
  </si>
  <si>
    <t>ΜΙΧΑΛΗ ΟΛΓΑ</t>
  </si>
  <si>
    <t>ΑΚ260087</t>
  </si>
  <si>
    <t>ΜΟΣΧΟΠΟΥΛΟΥ ΑΣΠΑΣΙΑ</t>
  </si>
  <si>
    <t>Ν533347</t>
  </si>
  <si>
    <t>ΓΕΝΙΚΟ ΝΟΣΟΚΟΜΕΙΟ ΚΕΦΑΛΛΗΝΙΑΣ</t>
  </si>
  <si>
    <t>ΜΟΥΣΤΑΚΗ ΜΑΡΙΑ</t>
  </si>
  <si>
    <t>ΑΖ444318</t>
  </si>
  <si>
    <t>ΜΟΥΣΤΑΚΗΣ ΓΙΑΝΝΗΣ</t>
  </si>
  <si>
    <t>Ρ883821</t>
  </si>
  <si>
    <t>ΜΠΑΛΤΑ ΣΟΦΙΑ</t>
  </si>
  <si>
    <t>ΑΝΤ</t>
  </si>
  <si>
    <t>ΑΒ486524</t>
  </si>
  <si>
    <t>ΜΠΑΡΟΣ ΧΑΡΙΛΑΟΣ</t>
  </si>
  <si>
    <t>ΑΜ138661</t>
  </si>
  <si>
    <t>ΜΠΑΧΑΡΑΚΗ ΜΑΡΙΑ</t>
  </si>
  <si>
    <t>ΟΝΟ</t>
  </si>
  <si>
    <t>ΑΖ026588</t>
  </si>
  <si>
    <t>ΓΕΝΙΚΟ ΝΟΣΟΚΟΜΕΙΟ ΧΑΛΚΙΔΑΣ - ΓΕΝ. ΝΟΣΟΚ. Κ. Υ. ΚΑΡΥΣΤΟΥ - ΓΕΝ. ΝΟΣΟΚΟΜΕΙΟ - Κ. Υ. ΚΥΜΗΣ (ΚΥΜΗ)</t>
  </si>
  <si>
    <t>ΜΠΕΗ ΛΑΜΠΡΙΝΗ</t>
  </si>
  <si>
    <t>Τ141197</t>
  </si>
  <si>
    <t>ΜΠΕΛΕΧΑΚΗ ΜΑΡΙΑΝΝΑ</t>
  </si>
  <si>
    <t>Χ035899</t>
  </si>
  <si>
    <t>ΜΠΕΝΟΥ ΙΩΑΝΝΑ</t>
  </si>
  <si>
    <t>ΑΖ384120</t>
  </si>
  <si>
    <t>ΓΕΝΙΚΟ ΝΟΣΟΚΟΜΕΙΟ ΧΑΛΚΙΔΙΚΗΣ</t>
  </si>
  <si>
    <t>ΜΠΕΡΜΠΕΡΙΔΗΣ ΠΕΤΡΟΣ</t>
  </si>
  <si>
    <t>Φ340573</t>
  </si>
  <si>
    <t>ΓΕΝΙΚΟ ΝΟΣΟΚΟΜΕΙΟ ΦΛΩΡΙΝΑΣ ΕΛΕΝΗ Θ. ΔΗΜΗΤΡΙΟΥ</t>
  </si>
  <si>
    <t>ΜΠΟΖΙΝΗ ΑΙΚΑΤΕΡΙΝΗ</t>
  </si>
  <si>
    <t>ΑΚ875345</t>
  </si>
  <si>
    <t>ΜΠΟΡΟΥ ΑΘΑΝΑΣΙΑ</t>
  </si>
  <si>
    <t>ΑΗ798493</t>
  </si>
  <si>
    <t>ΜΠΟΥΡΤΑΜΗ ΠΕΡΙΣΤΕΡΑ</t>
  </si>
  <si>
    <t>ΑΜ058316</t>
  </si>
  <si>
    <t>ΕΘΝΙΚΟ ΚΕΝΤΡΟ ΑΠΟΚΑΤΑΣΤΑΣΗΣ</t>
  </si>
  <si>
    <t>ΜΥΛΩΝΑ ΜΑΡΙΑ</t>
  </si>
  <si>
    <t>ΑΑ356465</t>
  </si>
  <si>
    <t>ΝΑΤΣΗ ΕΥΜΟΡΦΙΑ</t>
  </si>
  <si>
    <t>ΑΖ298933</t>
  </si>
  <si>
    <t>ΓΕΝΙΚΟ ΝΟΣΟΚΟΜΕΙΟ ΚΑΣΤΟΡΙΑΣ</t>
  </si>
  <si>
    <t>ΝΑΤΣΙΟΥ ΕΥΑΓΓΕΛΙΑ</t>
  </si>
  <si>
    <t>Χ973164</t>
  </si>
  <si>
    <t>ΝΕΑΝΙΔΗ ΕΛΕΝΑ</t>
  </si>
  <si>
    <t>ΑΖ678442</t>
  </si>
  <si>
    <t>ΝΙΚΑ ΕΥΣΤΑΘΙΑ</t>
  </si>
  <si>
    <t>ΑΙ794101</t>
  </si>
  <si>
    <t>ΝΙΚΑΣ ΛΟΥΚΑΣ</t>
  </si>
  <si>
    <t>Ρ275156</t>
  </si>
  <si>
    <t>ΝΙΚΙΑ ΒΑΣΙΛΙΚΗ</t>
  </si>
  <si>
    <t>ΑΒ568196</t>
  </si>
  <si>
    <t>ΝΙΚΟΛΑΙΔΗΣ ΕΥΑΓΓΕΛΟΣ</t>
  </si>
  <si>
    <t>ΑΙ802988</t>
  </si>
  <si>
    <t>ΓΕΝΙΚΟ ΝΟΣΟΚΟΜΕΙΟ ΛΑΚΩΝΙΑΣ (ΕΔΡΑ. ΣΠΑΡΤΗΣ «Ι. &amp; ΑΙΚ. ΓΡΗΓΟΡΙΟΥ»  )</t>
  </si>
  <si>
    <t>ΝΙΚΟΛΑΙΔΟΥ ΕΥΓΕΝΙΑ</t>
  </si>
  <si>
    <t>ΑΒ855255</t>
  </si>
  <si>
    <t>ΝΙΚΟΛΑΚΑΚΟΣ ΝΙΚΟΛΑΟΣ</t>
  </si>
  <si>
    <t>ΑΙ286861</t>
  </si>
  <si>
    <t>ΝΙΚΟΛΟΠΟΥΛΟΣ ΑΘΑΝΑΣΙΟΣ</t>
  </si>
  <si>
    <t>ΑΙ215722</t>
  </si>
  <si>
    <t>ΝΙΚΟΛΟΠΟΥΛΟΥ ΒΑΙΑ</t>
  </si>
  <si>
    <t>Φ225304</t>
  </si>
  <si>
    <t>ΝΙΡΓΙΑΝΑΚΗ ΕΛΕΥΘΕΡΙΑ ΜΑΡΙΑ</t>
  </si>
  <si>
    <t>ΑΕ080562</t>
  </si>
  <si>
    <t>ΝΟΤΗ ΑΓΓΕΛΙΚΗ</t>
  </si>
  <si>
    <t>ΑΗ211066</t>
  </si>
  <si>
    <t>ΝΤΑΛΛΑ ΒΑΣΙΛΙΚΗ</t>
  </si>
  <si>
    <t>ΑΖ952487</t>
  </si>
  <si>
    <t>ΝΤΟΥΓΚΑ ΜΑΡΙΑΝΝΑ</t>
  </si>
  <si>
    <t>ΑΖ388488</t>
  </si>
  <si>
    <t>ΞΗΡΟΓΙΑΝΝΗ ΣΤΑΥΡΟΥΛΑ</t>
  </si>
  <si>
    <t>ΑΚ647821</t>
  </si>
  <si>
    <t>ΟΥΖΟΥΝΙΔΟΥ ΑΓΑΠΗ</t>
  </si>
  <si>
    <t>ΑΗ341588</t>
  </si>
  <si>
    <t>ΟΥΡΔΑ ΑΛΕΞΑΝΔΡΑ</t>
  </si>
  <si>
    <t>Φ223933</t>
  </si>
  <si>
    <t>ΠΑΛΑΙΟΓΙΑΝΝΗΣ ΙΩΑΝΝΗΣ</t>
  </si>
  <si>
    <t>Π597386</t>
  </si>
  <si>
    <t>Π.Ε.Δ.Υ. ΚΕΝΤΡΟ ΥΓΕΙΑΣ ΑΝΔΡΟΥ</t>
  </si>
  <si>
    <t>ΠΑΝΑΓΟΠΟΥΛΟΥ ΚΩΝΣΤΑΝΤΙΝΑ</t>
  </si>
  <si>
    <t>Φ013426</t>
  </si>
  <si>
    <t>ΠΑΝΟΥ ΑΙΚΑΤΕΡΙΝΗ</t>
  </si>
  <si>
    <t>Χ796140</t>
  </si>
  <si>
    <t>ΠΑΝΤΑΖΗ ΟΛΓΑ</t>
  </si>
  <si>
    <t>Φ110093</t>
  </si>
  <si>
    <t>ΠΑΠΑΓΕΩΡΓΑΚΗ ΑΛΕΞΑΝΔΡΑ</t>
  </si>
  <si>
    <t>ΑΜ021857</t>
  </si>
  <si>
    <t>ΠΑΠΑΓΕΩΡΓΙΟΥ ΒΑΣΙΛΙΚΗ</t>
  </si>
  <si>
    <t>Χ422167</t>
  </si>
  <si>
    <t>ΠΑΠΑΔΟΠΟΥΛΟΥ ΑΛΕΞΑΝΔΡΑ</t>
  </si>
  <si>
    <t>ΑΑ376035</t>
  </si>
  <si>
    <t>ΓΕΝΙΚΟ ΝΟΣΟΚΟΜΕΙΟ ΚΕΝΤΡΟ ΥΓΕΙΑΣ ΦΙΛΙΑΤΩΝ</t>
  </si>
  <si>
    <t>ΠΑΠΑΔΟΠΟΥΛΟΥ ΗΛΙΑΝΑ</t>
  </si>
  <si>
    <t>Τ115319</t>
  </si>
  <si>
    <t>ΠΑΠΑΔΟΠΟΥΛΟΥ ΜΑΡΙΑ</t>
  </si>
  <si>
    <t>ΑΙ709369</t>
  </si>
  <si>
    <t>ΑΙ198945</t>
  </si>
  <si>
    <t>ΠΑΠΑΖΑΦΕΙΡΗΣ ΑΝΔΡΕΑΣ</t>
  </si>
  <si>
    <t>Σ809926</t>
  </si>
  <si>
    <t>ΠΑΠΑΝΙΚΟΛΑΟΥ ΣΟΦΙΑ</t>
  </si>
  <si>
    <t>ΑΚ895878</t>
  </si>
  <si>
    <t>ΠΑΠΑΠΕΤΡΟΥ ΧΡΥΣΑΦΩ</t>
  </si>
  <si>
    <t>Χ159539</t>
  </si>
  <si>
    <t>ΠΑΠΑΣΙΔΕΡΗ ΜΑΡΙΑ</t>
  </si>
  <si>
    <t>ΑΚ808449</t>
  </si>
  <si>
    <t>Π.Ε.Δ.Υ. ΚΕΝΤΡΟ ΥΓΕΙΑΣ ΜΥΚΟΝΟΥ</t>
  </si>
  <si>
    <t>ΤΕ ΡΑΔΙΟΛΟΓΙΑΣ - ΑΚΤΙΝΟΛΟΓΙΑΣ ΚΑΙ ΕΛΛΕΙΨΕΙ ΔΕ ΧΕΙΡΙΣΤΩΝ ΕΜΦΑΝΙΣΤΩΝ</t>
  </si>
  <si>
    <t>ΠΑΠΑΤΣΩΡΗΣ ΑΝΑΣΤΑΣΙΟΣ</t>
  </si>
  <si>
    <t>ΑΚ553792</t>
  </si>
  <si>
    <t>ΠΑΠΑΧΡΗΣΤΟΥ ΣΟΦΙΑ</t>
  </si>
  <si>
    <t>ΑΕ829419</t>
  </si>
  <si>
    <t>ΠΑΠΠΑ ΦΩΤΕΙΝΗ</t>
  </si>
  <si>
    <t>Σ909215</t>
  </si>
  <si>
    <t>ΠΑΠΠΑ ΩΡΑΙΑΝΘΗ</t>
  </si>
  <si>
    <t>ΑΕ432531</t>
  </si>
  <si>
    <t>Π.Ε.Δ.Υ. Π.Π.Ι. ΒΟΛΙΣΣΟΥ</t>
  </si>
  <si>
    <t>ΠΑΡΑΣΚΕΥΟΠΟΥΛΟΥ ΣΟΦΙΑ</t>
  </si>
  <si>
    <t>ΑΕ684525</t>
  </si>
  <si>
    <t>ΠΑΡΙΣΗ ΡΟΖΑ</t>
  </si>
  <si>
    <t>Ρ356328</t>
  </si>
  <si>
    <t>ΠΑΣΧΟΥ ΑΘΑΝΑΣΙΑ</t>
  </si>
  <si>
    <t>Χ362084</t>
  </si>
  <si>
    <t>ΠΑΤΟΥΛΙΔΟΥ ΚΩΝΣΤΑΝΤΙΝΑ</t>
  </si>
  <si>
    <t>ΑΙ878854</t>
  </si>
  <si>
    <t>ΠΑΨΑΡΑ ΑΝΘΟΥΛΑ</t>
  </si>
  <si>
    <t>ΑΙ053824</t>
  </si>
  <si>
    <t>ΠΕΛΕΚΑΝΟΣ ΝΙΚΟΛΑΟΣ</t>
  </si>
  <si>
    <t>AM027157</t>
  </si>
  <si>
    <t>ΠΕΜΠΕΤΖΟΓΛΟΥ ΘΕΟΔΩΡΑ-ΣΟΦΙΑ</t>
  </si>
  <si>
    <t>ΑΚ262549</t>
  </si>
  <si>
    <t>ΠΕΡΓΑΜΑΛΗ ΜΑΡΙΑ</t>
  </si>
  <si>
    <t>Χ178882</t>
  </si>
  <si>
    <t>ΓΕΝΙΚΟ ΝΟΣΟΚΟΜΕΙΟ ΑΡΤΑΣ</t>
  </si>
  <si>
    <t>ΠΙΖΙΡΤΖΙΔΟΥ ΕΙΡΗΝΗ</t>
  </si>
  <si>
    <t>ΑΒ362124</t>
  </si>
  <si>
    <t>ΠΛΕΣΣΑ ΙΩΑΝΝΑ</t>
  </si>
  <si>
    <t>ΑΒ662563</t>
  </si>
  <si>
    <t>ΠΟΔΙΑ ΜΑΡΙΑ</t>
  </si>
  <si>
    <t>ΑΖ437854</t>
  </si>
  <si>
    <t>ΠΟΥΛΗΜΕΝΟΥ ΚΩΝΣΤΑΝΤΙΝΑ</t>
  </si>
  <si>
    <t>ΑΕ776912</t>
  </si>
  <si>
    <t>ΠΡΟΙΟΥ ΙΣΜΗΝΗ</t>
  </si>
  <si>
    <t>Χ988563</t>
  </si>
  <si>
    <t>ΡΑΜΑΙ ΑΛΝΤΑ</t>
  </si>
  <si>
    <t>ΑΜ076047</t>
  </si>
  <si>
    <t>ΚΡΑΤΙΚΟ ΘΕΡΑΠΕΥΤΗΡΙΟ ΚΕΝΤΡΟ ΥΓΕΙΑΣ ΛΕΡΟΥ</t>
  </si>
  <si>
    <t>ΡΑΜΑΝΤΑΝΗ ΜΑΡΙΑ</t>
  </si>
  <si>
    <t>ΑΚ573353</t>
  </si>
  <si>
    <t>ΡΑΠΤΗ ΜΑΡΙΑ</t>
  </si>
  <si>
    <t>Χ705674</t>
  </si>
  <si>
    <t>ΡΑΠΤΗ ΜΑΡΙΑ ΑΙΚΑΤΕΡΙΝΗ</t>
  </si>
  <si>
    <t>ΑΕ069966</t>
  </si>
  <si>
    <t>ΓΕΝΙΚΟ ΝΟΣΟΚΟΜΕΙΟ ΛΑΚΩΝΙΑΣ (ΑΠΟΚΕΝΤΡΩΜΕΝΗ ΟΡΓΑΝΙΚΗ ΜΟΝΑΔΑ ΜΟΛΑΟΙ)</t>
  </si>
  <si>
    <t>ΡΕΝΤΟΣ ΓΡΗΓΟΡΙΟΣ</t>
  </si>
  <si>
    <t>ΑΖ879629</t>
  </si>
  <si>
    <t>ΡΕΠΠΑΣ ΣΤΕΡΓΙΟΣ</t>
  </si>
  <si>
    <t>Φ453564</t>
  </si>
  <si>
    <t>ΡΗΓΟΠΟΥΛΟΥ ΑΝΑΣΤΑΣΙΑ</t>
  </si>
  <si>
    <t>ΑΚ001597</t>
  </si>
  <si>
    <t>ΡΗΓΟΥ ΜΑΡΙΑ-ΕΛΕΝΗ</t>
  </si>
  <si>
    <t>ΑΖ521282</t>
  </si>
  <si>
    <t xml:space="preserve"> Π.Ε.Δ.Υ. ΚΕΝΤΡΟ ΥΓΕΙΑΣ ΤΗΝΟΥ</t>
  </si>
  <si>
    <t>ΡΙΖΟΠΟΥΛΟΣ ΘΕΟΔΩΡΟΣ</t>
  </si>
  <si>
    <t>ΑΚ680330</t>
  </si>
  <si>
    <t>ΡΟΥΜΕΛΙΩΤΑΚΗ ΓΕΩΡΓΙΑ</t>
  </si>
  <si>
    <t>ΑΖ613787</t>
  </si>
  <si>
    <t>ΡΟΥΜΕΛΙΩΤΗ ΕΙΡΗΝΗ ΧΡΥΣΟΒΑΛΑΝΤΟΥ</t>
  </si>
  <si>
    <t>ΜΕΝ</t>
  </si>
  <si>
    <t>ΑΙ914396</t>
  </si>
  <si>
    <t>ΡΟΥΜΕΛΙΩΤΟΥ ΑΝΝΑ</t>
  </si>
  <si>
    <t>ΙΟΡ</t>
  </si>
  <si>
    <t>ΑΚ640498</t>
  </si>
  <si>
    <t>ΡΟΥΣΣΑ ΜΑΡΙΑ</t>
  </si>
  <si>
    <t>Τ260222</t>
  </si>
  <si>
    <t>ΣΑΚΕΛΛΑΡΙΟΣ ΘΕΜΙΣΤΟΚΛΗΣ</t>
  </si>
  <si>
    <t>ΑΚ799532</t>
  </si>
  <si>
    <t>ΣΑΡΑΚΙΝΗ ΣΤΑΜΑΤΙΑ</t>
  </si>
  <si>
    <t>Χ512348</t>
  </si>
  <si>
    <t>ΣΑΡΑΝΤΑΡΗ ΠΑΝΑΓΙΩΤΑ</t>
  </si>
  <si>
    <t>ΑΗ745165</t>
  </si>
  <si>
    <t>ΣΑΡΙΔΑΚΗ ΕΛΕΝΗ</t>
  </si>
  <si>
    <t>Σ996626</t>
  </si>
  <si>
    <t>ΣΑΡΡΗΣ ΚΩΝΣΤΑΝΤΙΝΟΣ</t>
  </si>
  <si>
    <t>Σ609077</t>
  </si>
  <si>
    <t>ΓΕΝΙΚΟ ΝΟΣΟΚΟΜΕΙΟ ΒΟΛΟΥ ΑΧΙΛΛΟΠΟΥΛΕΙΟ</t>
  </si>
  <si>
    <t>ΣΑΡΡΟΥ ΜΑΡΙΑ</t>
  </si>
  <si>
    <t>ΑΙ285883</t>
  </si>
  <si>
    <t>ΓΕΝΙΚΟ ΝΟΣΟΚΟΜΕΙΟ ΑΘΗΝΩΝ Η ΕΛΠΙΣ</t>
  </si>
  <si>
    <t>ΣΑΧΙΝΙΔΟΥ ΜΑΡΙΑ</t>
  </si>
  <si>
    <t>ΑΖ440166</t>
  </si>
  <si>
    <t xml:space="preserve"> Π.Ε.Δ.Υ. ΚΕΝΤΡΟ ΥΓΕΙΑΣ ΚΑΡΛΟΒΑΣΙΟΥ</t>
  </si>
  <si>
    <t>ΣΒΟΥΡΙΔΟΥ ΝΙΤΣΑ</t>
  </si>
  <si>
    <t>Χ750836</t>
  </si>
  <si>
    <t>Γ.Ν.ΡΟΔΟΥ Α.ΠΑΠΑΝΔΡΕΟΥ Γ.Ν.Κ.Υ.ΚΩ ΙΠΠΟΚΡΑΤΕΙΟ Γ.Ν.Κ.Υ.ΚΑΛΥΜΝΟΥ ΤΟ ΒΟΥΒ (ΚΩΣ) ΑΠΟΚ.ΟΡΓ.ΜΟΝ. ΚΩ ΙΠΠΟΚΡ</t>
  </si>
  <si>
    <t>ΣΕΡΗΦ ΧΟΥΣΕΙΝ</t>
  </si>
  <si>
    <t>ΑΑ453728</t>
  </si>
  <si>
    <t>ΣΕΡΠΑΝΟΣ ΓΕΩΡΓΙΟΣ</t>
  </si>
  <si>
    <t>ΑΙ496158</t>
  </si>
  <si>
    <t>ΣΙΓΑΛΑ ΕΥΑΓΓΕΛΙΑ</t>
  </si>
  <si>
    <t>ΑΑ421581</t>
  </si>
  <si>
    <t>ΣΙΟΥΤΗΣ ΝΙΚΟΛΑΟΣ</t>
  </si>
  <si>
    <t>Σ559758</t>
  </si>
  <si>
    <t>ΣΚΑΡΟΥ ΑΡΓΕΝΤΟΥΛΑ</t>
  </si>
  <si>
    <t>Χ570915</t>
  </si>
  <si>
    <t>ΣΚΡΕΚΗ ΙΡΙΣ</t>
  </si>
  <si>
    <t>Χ970684</t>
  </si>
  <si>
    <t>ΣΛΙΑΡΑ ΜΑΡΓΑΡΙΤΑ</t>
  </si>
  <si>
    <t>ΑΖ798771</t>
  </si>
  <si>
    <t>ΣΜΠΙΡΑΚΗ ΑΝΝΑ</t>
  </si>
  <si>
    <t>Χ963415</t>
  </si>
  <si>
    <t>ΣΟΛΔΑΤΟΥ ΑΝΑΣΤΑΣΙΑ-ΦΩΤΕΙΝΗ</t>
  </si>
  <si>
    <t>Σ743677</t>
  </si>
  <si>
    <t>ΣΠΑΝΟΣ ΑΝΤΩΝΙΟΣ</t>
  </si>
  <si>
    <t>ΑΗ223771</t>
  </si>
  <si>
    <t>ΣΠΑΝΟΥ ΜΑΡΙΑ</t>
  </si>
  <si>
    <t>Ν920547</t>
  </si>
  <si>
    <t>ΣΠΑΝΟΥ ΧΡΙΣΤΙΝΑ</t>
  </si>
  <si>
    <t>ΑΒ604498</t>
  </si>
  <si>
    <t>ΣΠΥΡΟΥ ΜΑΙΛΙΝΤΑ</t>
  </si>
  <si>
    <t>ΑΗ704012</t>
  </si>
  <si>
    <t>ΣΤΑΜΑΤΟΠΟΥΛΟΥ ΕΛΕΝΗ</t>
  </si>
  <si>
    <t>Σ633956</t>
  </si>
  <si>
    <t>ΣΤΑΝΙΤΣΑΣ ΝΙΚΟΛΑΟΣ</t>
  </si>
  <si>
    <t>ΓΕΡ</t>
  </si>
  <si>
    <t>ΑΕ234462</t>
  </si>
  <si>
    <t>ΣΤΑΣΙΝΟΠΟΥΛΟΥ ΕΥΓΕΝΙΑ</t>
  </si>
  <si>
    <t>ΑΕ457360</t>
  </si>
  <si>
    <t>ΣΤΑΥΡΟΠΟΥΛΟΣ ΘΕΟΔΩΡΟΣ</t>
  </si>
  <si>
    <t>Χ225907</t>
  </si>
  <si>
    <t>ΣΤΑΥΡΟΠΟΥΛΟΥ ΜΑΡΙΑ</t>
  </si>
  <si>
    <t>Φ288449</t>
  </si>
  <si>
    <t>ΣΤΑΦΥΛΙΔΗΣ ΣΤΑΥΡΟΣ</t>
  </si>
  <si>
    <t>ΑΒ700087</t>
  </si>
  <si>
    <t>ΣΤΡΑΤΙΚΟΠΟΥΛΟΥ ΣΩΤΗΡΙΑ</t>
  </si>
  <si>
    <t>Χ434627</t>
  </si>
  <si>
    <t>ΣΥΓΛΕΤΟΥ ΑΝΝΑ</t>
  </si>
  <si>
    <t>ΑΚ003483</t>
  </si>
  <si>
    <t>ΣΦΑΚΙΩΤΑΚΗ ΣΤΑΥΡΟΥΛΑ</t>
  </si>
  <si>
    <t>ΑΗ973806</t>
  </si>
  <si>
    <t>ΤΑΜΠΑΚΑΣ ΛΑΜΠΡΟΣ</t>
  </si>
  <si>
    <t>ΑΒ425736</t>
  </si>
  <si>
    <t>ΤΑΣΑΚΟΥ ΑΝΑΣΤΑΣΙΑ</t>
  </si>
  <si>
    <t>Φ328470</t>
  </si>
  <si>
    <t>ΑΝΤΙΚΑΡΚΙΝΙΚΟ ΝΟΣΟΚΟΜΕΙΟ ΘΕΣΣΑΛΟΝΙΚΗΣ ΘΕΑΓΕΝΕΙΟ</t>
  </si>
  <si>
    <t>ΤΑΧΙΡΑΙ ΝΤΑΝΙΕΛΑ</t>
  </si>
  <si>
    <t>ΚΑΣ</t>
  </si>
  <si>
    <t>ΑΜ333267</t>
  </si>
  <si>
    <t>ΤΖΑΝΑΒΑΡΑ ΜΑΡΙΑ</t>
  </si>
  <si>
    <t>ΑΙ580961</t>
  </si>
  <si>
    <t>ΤΖΑΝΙΝΗ ΚΑΡΟΛΙΝΑ</t>
  </si>
  <si>
    <t>ΑΓΓ</t>
  </si>
  <si>
    <t>ΑΒ828300</t>
  </si>
  <si>
    <t>ΤΖΕΛΗ ΜΑΡΙΑ</t>
  </si>
  <si>
    <t>ΑΖ772177</t>
  </si>
  <si>
    <t>ΤΖΙΟΥΜΕΡΚΑ ΧΡΥΣΑΝΘΗ</t>
  </si>
  <si>
    <t>ΑΚ408581</t>
  </si>
  <si>
    <t>ΓΕΝΙΚΟ ΝΟΣΟΚΟΜΕΙΟ ΚΑΤΕΡΙΝΗΣ - ΨΥΧΙΑΤΡΙΚΟΣ ΤΟΜΕΑΣ</t>
  </si>
  <si>
    <t>ΤΖΙΡΙΤΑΣ ΝΙΚΟΛΑΟΣ</t>
  </si>
  <si>
    <t>ΤΖΩΡΤΖΑΤΟΥ ΕΥΑΓΓΕΛΙΑ</t>
  </si>
  <si>
    <t>ΑΑ401608</t>
  </si>
  <si>
    <t>ΤΟΚΟΥ ΔΕΣΠΟΙΝΑ</t>
  </si>
  <si>
    <t>Φ175711</t>
  </si>
  <si>
    <t>Π.Ε.Δ.Υ. ΚΕΝΤΡΟ ΥΓΕΙΑΣ ΑΓΙΟΥ ΝΙΚΟΛΑΟΥ ΧΑΛΚΙΔΙΚΗΣ</t>
  </si>
  <si>
    <t>ΤΟΝΟΝΙΔΟΥ ΚΩΝΣΤΑΝΤΙΝΑ</t>
  </si>
  <si>
    <t>ΑΗ913016</t>
  </si>
  <si>
    <t>ΤΟΠΑΛΗ ΒΑΣΙΛΙΚΗ</t>
  </si>
  <si>
    <t>Ρ972947</t>
  </si>
  <si>
    <t>ΤΟΣΚΑ ΑΘΗΝΑ</t>
  </si>
  <si>
    <t>Χ291025</t>
  </si>
  <si>
    <t>ΤΟΥΜΠΟΥΛΙΔΗΣ ΚΩΝΣΤΑΝΤΙΝΟΣ</t>
  </si>
  <si>
    <t>ΑΗ825580</t>
  </si>
  <si>
    <t>ΤΡΑΧΕΙΛΟΥ ΙΓΝΑΤΙΑ</t>
  </si>
  <si>
    <t>ΑΖ130461</t>
  </si>
  <si>
    <t>ΤΣΑΚΟΥ ΜΑΡΙΑ</t>
  </si>
  <si>
    <t>ΑΕ432813</t>
  </si>
  <si>
    <t>ΤΣΑΚΟΥΜΑΓΚΟΥ ΓΡΑΜΜΑΤΙΚΗ</t>
  </si>
  <si>
    <t>ΑΚ706712</t>
  </si>
  <si>
    <t>ΤΣΑΛΑΠΑΤΗΣ ΓΕΩΡΓΙΟΣ</t>
  </si>
  <si>
    <t>Χ878517</t>
  </si>
  <si>
    <t>ΤΣΑΝΤΟΥΛΑ ΑΦΡΟΔΙΤΗ</t>
  </si>
  <si>
    <t>Χ412344</t>
  </si>
  <si>
    <t>ΤΣΑΤΣΑΝΗΣ ΝΙΚΟΛΑΟΣ</t>
  </si>
  <si>
    <t>ΑΜ784228</t>
  </si>
  <si>
    <t>ΤΣΕΛΑΝΗ ΦΙΖΕΛΑ</t>
  </si>
  <si>
    <t>ΤΟΜ</t>
  </si>
  <si>
    <t>ΑΜ057240</t>
  </si>
  <si>
    <t>Π.Ε.Δ.Υ.  ΚΕΝΤΡΟ ΥΓΕΙΑΣ ΑΝΩΓΕΙΩΝ ΡΕΘΥΜΝΟΥ</t>
  </si>
  <si>
    <t>ΤΣΕΛΕΠ ΟΣΜΑΝ ΧΑΤΙΤΖΕ</t>
  </si>
  <si>
    <t>ΧΟΥ</t>
  </si>
  <si>
    <t>ΑΗ867771</t>
  </si>
  <si>
    <t>ΤΣΙΑΤΗ ΣΟΦΙΑ</t>
  </si>
  <si>
    <t>ΘΩΜ</t>
  </si>
  <si>
    <t>ΑΚ230857</t>
  </si>
  <si>
    <t>ΤΣΙΜΠΛΑΚΗ ΕΛΠΙΔΑ</t>
  </si>
  <si>
    <t>ΑΖ524470</t>
  </si>
  <si>
    <t>ΤΣΙΝΙΣΙΖΕΛΗ ΝΙΚΟΛΕΤΑ</t>
  </si>
  <si>
    <t>ΑΙ107422</t>
  </si>
  <si>
    <t>ΤΣΙΟΓΚΑ ΕΥΘΑΛΙΑ</t>
  </si>
  <si>
    <t>Ν844187</t>
  </si>
  <si>
    <t>ΤΣΙΡΩΝΗΣ ΑΘΑΝΑΣΙΟΣ</t>
  </si>
  <si>
    <t>Χ867704</t>
  </si>
  <si>
    <t>ΤΣΙΤΣΙΚΑ ΛΟΥΙΖΑ</t>
  </si>
  <si>
    <t>Χ040248</t>
  </si>
  <si>
    <t>ΤΣΟΛΑΚΗΣ ΔΗΜΗΤΡΙΟΣ</t>
  </si>
  <si>
    <t>ΑΕ929689</t>
  </si>
  <si>
    <t>ΤΣΟΛΑΚΙΔΟΥ ΕΙΡΗΝΗ</t>
  </si>
  <si>
    <t>ΑΖ678420</t>
  </si>
  <si>
    <t>ΥΦΑΝΤΗ ΑΓΓΕΛΙΚΗ</t>
  </si>
  <si>
    <t>ΑΙ826551</t>
  </si>
  <si>
    <t>ΦΑΡΑΝΤΖΗ ΜΑΡΙΑ</t>
  </si>
  <si>
    <t>Χ434835</t>
  </si>
  <si>
    <t>ΦΕΛΛΙΑ ΑΙΚΑΤΕΡΙΝΗ</t>
  </si>
  <si>
    <t>ΑΚ736541</t>
  </si>
  <si>
    <t>ΝΟΣΟΚΟΜΕΙΟ ΑΦΡΟΔΙΣΙΩΝ ΚΑΙ ΔΕΡΜΑΤΙΚΩΝ ΝΟΣΩΝ ΑΘΗΝΩΝ ΑΝΔΡΕΑΣ ΣΥΓΓΡΟΣ</t>
  </si>
  <si>
    <t>ΦΙΛΙΠΠΑΚΟΠΟΥΛΟΣ ΠΑΝΑΓΙΩΤΗΣ</t>
  </si>
  <si>
    <t>Χ298917</t>
  </si>
  <si>
    <t>ΦΙΛΙΠΠΗ ΧΡΥΣΗ</t>
  </si>
  <si>
    <t>Χ594204</t>
  </si>
  <si>
    <t>ΦΙΛΟΥ ΑΝΘΟΥΛΑ</t>
  </si>
  <si>
    <t>ΑΒ319817</t>
  </si>
  <si>
    <t>ΦΛΕΒΑΡΗ ΧΡΙΣΤΙΝΑ</t>
  </si>
  <si>
    <t>ΑΕ453950</t>
  </si>
  <si>
    <t>ΦΛΩΡΙΝΗ ΠΗΓΗ</t>
  </si>
  <si>
    <t>Φ175610</t>
  </si>
  <si>
    <t>ΦΡΑΓΚΙΑΔΑΚΗ ΓΕΩΡΓΙΑ</t>
  </si>
  <si>
    <t>Χ359907</t>
  </si>
  <si>
    <t>ΦΩΤΙΑΔΟΥ ΖΩΖΩ</t>
  </si>
  <si>
    <t>ΑΜ133216</t>
  </si>
  <si>
    <t>ΧΑΛΑΡΗ ΔΕΣΠΟΙΝΑ</t>
  </si>
  <si>
    <t>ΑΕ103222</t>
  </si>
  <si>
    <t>ΧΑΛΚΙΔΗ ΕΥΘΥΜΙΑ</t>
  </si>
  <si>
    <t>ΑΖ199239</t>
  </si>
  <si>
    <t>ΠΑΛ (ΜΕ ΕΜΠ.)</t>
  </si>
  <si>
    <t>ΧΑΛΚΙΩΤΟΥ ΕΥΣΤΡΑΤΙΑ</t>
  </si>
  <si>
    <t>ΦΙΛ</t>
  </si>
  <si>
    <t>Χ369261</t>
  </si>
  <si>
    <t>ΧΑΜΚΟ ΣΙΔΙΚΑ</t>
  </si>
  <si>
    <t>ΧΑΛ</t>
  </si>
  <si>
    <t>Χ939076</t>
  </si>
  <si>
    <t xml:space="preserve"> Π.Ε.Δ.Υ. ΚΕΝΤΡΟ ΥΓΕΙΑΣ ΣΤΑΥΡΟΥΠΟΛΗΣ ΞΑΝΘΗΣ</t>
  </si>
  <si>
    <t>ΧΑΝΔΡΙΝΟΥ ΑΙΜΙΛΙΑ</t>
  </si>
  <si>
    <t>Τ924562</t>
  </si>
  <si>
    <t>ΧΑΡΙΤΩΝΙΔΟΥ ΧΑΡΙΚΛΕΙΑ</t>
  </si>
  <si>
    <t>Ξ212133</t>
  </si>
  <si>
    <t>ΧΑΣΑΠΗ ΑΣΠΑΣΙΑ</t>
  </si>
  <si>
    <t>ΑΒ584773</t>
  </si>
  <si>
    <t>ΧΑΤΖΗΕΛΕΥΘΕΡΙΟΥ ΙΩΑΝΝΑ</t>
  </si>
  <si>
    <t>Χ031036</t>
  </si>
  <si>
    <t>ΧΑΤΖΗΜΟΥΡΑΤΙΔΟΥ ΖΩΗ</t>
  </si>
  <si>
    <t>ΑΖ420965</t>
  </si>
  <si>
    <t>ΧΟΥΓΙΑ ΒΑΣΙΛΙΚΗ</t>
  </si>
  <si>
    <t>ΑΑ326638</t>
  </si>
  <si>
    <t>ΧΡΙΣΤΟΔΟΥΛΑΚΗ ΜΑΝΟΥΕΛΑ</t>
  </si>
  <si>
    <t>ΑΑ469228</t>
  </si>
  <si>
    <t>ΧΡΙΣΤΟΔΟΥΛΟΣ ΑΧΙΛΛΕΥΣ</t>
  </si>
  <si>
    <t>Ρ005656</t>
  </si>
  <si>
    <t>ΧΡΙΣΤΟΔΟΥΛΟΥ ΧΡΥΣΟΚΩΝΑ</t>
  </si>
  <si>
    <t>Φ232543</t>
  </si>
  <si>
    <t>ΨΑΡΑΔΕΛΛΗ ΕΙΡΗΝΗ- ΕΥΣΤΡΑΤΙΑ</t>
  </si>
  <si>
    <t>Χ419718</t>
  </si>
  <si>
    <t>ΨΥΧΑΛΙΝΟΥ ΑΝΑΣΤΑΣΙΑ</t>
  </si>
  <si>
    <t>Σ552670</t>
  </si>
  <si>
    <t>ΧΟΥΤΖΙΟΥΜΗ ΧΡΥΣΑΥΓΗ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</si>
</sst>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9.0039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13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 ht="15">
      <c r="A7">
        <v>1</v>
      </c>
      <c r="B7">
        <v>4359</v>
      </c>
      <c r="C7" t="s">
        <v>22</v>
      </c>
      <c r="D7" t="s">
        <v>23</v>
      </c>
      <c r="E7" t="s">
        <v>24</v>
      </c>
      <c r="F7" t="str">
        <f>"201511032870"</f>
        <v>201511032870</v>
      </c>
      <c r="G7" t="s">
        <v>25</v>
      </c>
      <c r="H7" t="s">
        <v>19</v>
      </c>
      <c r="I7">
        <v>664</v>
      </c>
      <c r="J7" t="s">
        <v>20</v>
      </c>
      <c r="M7">
        <v>1640.7</v>
      </c>
    </row>
    <row r="8" spans="1:13" ht="15">
      <c r="A8">
        <v>2</v>
      </c>
      <c r="B8">
        <v>3380</v>
      </c>
      <c r="C8" t="s">
        <v>26</v>
      </c>
      <c r="D8" t="s">
        <v>27</v>
      </c>
      <c r="E8" t="s">
        <v>28</v>
      </c>
      <c r="F8" t="str">
        <f>"201511029965"</f>
        <v>201511029965</v>
      </c>
      <c r="G8" t="s">
        <v>29</v>
      </c>
      <c r="H8" t="s">
        <v>30</v>
      </c>
      <c r="I8">
        <v>641</v>
      </c>
      <c r="J8" t="s">
        <v>20</v>
      </c>
      <c r="M8">
        <v>1479</v>
      </c>
    </row>
    <row r="9" spans="1:13" ht="15">
      <c r="A9">
        <v>3</v>
      </c>
      <c r="B9">
        <v>1614</v>
      </c>
      <c r="C9" t="s">
        <v>31</v>
      </c>
      <c r="D9" t="s">
        <v>32</v>
      </c>
      <c r="E9" t="s">
        <v>33</v>
      </c>
      <c r="F9" t="str">
        <f>"201511007396"</f>
        <v>201511007396</v>
      </c>
      <c r="G9" t="s">
        <v>34</v>
      </c>
      <c r="H9" t="s">
        <v>19</v>
      </c>
      <c r="I9">
        <v>705</v>
      </c>
      <c r="J9" t="s">
        <v>20</v>
      </c>
      <c r="L9" t="s">
        <v>35</v>
      </c>
      <c r="M9">
        <v>1166.4</v>
      </c>
    </row>
    <row r="10" spans="1:13" ht="15">
      <c r="A10">
        <v>4</v>
      </c>
      <c r="B10">
        <v>2425</v>
      </c>
      <c r="C10" t="s">
        <v>36</v>
      </c>
      <c r="D10" t="s">
        <v>37</v>
      </c>
      <c r="E10" t="s">
        <v>38</v>
      </c>
      <c r="F10" t="str">
        <f>"201511006591"</f>
        <v>201511006591</v>
      </c>
      <c r="G10" t="s">
        <v>39</v>
      </c>
      <c r="H10" t="s">
        <v>19</v>
      </c>
      <c r="I10">
        <v>673</v>
      </c>
      <c r="J10" t="s">
        <v>20</v>
      </c>
      <c r="M10">
        <v>1654</v>
      </c>
    </row>
    <row r="11" spans="1:13" ht="15">
      <c r="A11">
        <v>5</v>
      </c>
      <c r="B11">
        <v>5923</v>
      </c>
      <c r="C11" t="s">
        <v>40</v>
      </c>
      <c r="D11" t="s">
        <v>27</v>
      </c>
      <c r="E11" t="s">
        <v>41</v>
      </c>
      <c r="F11" t="str">
        <f>"201511026832"</f>
        <v>201511026832</v>
      </c>
      <c r="G11" t="s">
        <v>42</v>
      </c>
      <c r="H11" t="s">
        <v>19</v>
      </c>
      <c r="I11">
        <v>734</v>
      </c>
      <c r="J11" t="s">
        <v>20</v>
      </c>
      <c r="M11">
        <v>1654</v>
      </c>
    </row>
    <row r="12" spans="1:13" ht="15">
      <c r="A12">
        <v>6</v>
      </c>
      <c r="B12">
        <v>3267</v>
      </c>
      <c r="C12" t="s">
        <v>43</v>
      </c>
      <c r="D12" t="s">
        <v>44</v>
      </c>
      <c r="E12" t="s">
        <v>45</v>
      </c>
      <c r="F12" t="str">
        <f>"201511017529"</f>
        <v>201511017529</v>
      </c>
      <c r="G12" t="s">
        <v>46</v>
      </c>
      <c r="H12" t="s">
        <v>19</v>
      </c>
      <c r="I12">
        <v>672</v>
      </c>
      <c r="J12" t="s">
        <v>20</v>
      </c>
      <c r="L12" t="s">
        <v>21</v>
      </c>
      <c r="M12">
        <v>1300.6</v>
      </c>
    </row>
    <row r="13" spans="1:13" ht="15">
      <c r="A13">
        <v>7</v>
      </c>
      <c r="B13">
        <v>3625</v>
      </c>
      <c r="C13" t="s">
        <v>47</v>
      </c>
      <c r="D13" t="s">
        <v>48</v>
      </c>
      <c r="E13" t="s">
        <v>49</v>
      </c>
      <c r="F13" t="str">
        <f>"201511018794"</f>
        <v>201511018794</v>
      </c>
      <c r="G13" t="s">
        <v>50</v>
      </c>
      <c r="H13" t="s">
        <v>19</v>
      </c>
      <c r="I13">
        <v>678</v>
      </c>
      <c r="J13" t="s">
        <v>20</v>
      </c>
      <c r="M13">
        <v>1495</v>
      </c>
    </row>
    <row r="14" spans="1:13" ht="15">
      <c r="A14">
        <v>8</v>
      </c>
      <c r="B14">
        <v>4400</v>
      </c>
      <c r="C14" t="s">
        <v>51</v>
      </c>
      <c r="D14" t="s">
        <v>16</v>
      </c>
      <c r="E14" t="s">
        <v>52</v>
      </c>
      <c r="F14" t="str">
        <f>"201511024827"</f>
        <v>201511024827</v>
      </c>
      <c r="G14" t="s">
        <v>53</v>
      </c>
      <c r="H14" t="s">
        <v>19</v>
      </c>
      <c r="I14">
        <v>730</v>
      </c>
      <c r="J14" t="s">
        <v>20</v>
      </c>
      <c r="L14" t="s">
        <v>21</v>
      </c>
      <c r="M14">
        <v>1010.9</v>
      </c>
    </row>
    <row r="15" spans="1:13" ht="15">
      <c r="A15">
        <v>9</v>
      </c>
      <c r="B15">
        <v>444</v>
      </c>
      <c r="C15" t="s">
        <v>54</v>
      </c>
      <c r="D15" t="s">
        <v>55</v>
      </c>
      <c r="E15" t="s">
        <v>56</v>
      </c>
      <c r="F15" t="str">
        <f>"201511024165"</f>
        <v>201511024165</v>
      </c>
      <c r="G15" t="s">
        <v>57</v>
      </c>
      <c r="H15" t="s">
        <v>58</v>
      </c>
      <c r="I15">
        <v>612</v>
      </c>
      <c r="J15" t="s">
        <v>20</v>
      </c>
      <c r="M15">
        <v>1721.5</v>
      </c>
    </row>
    <row r="16" spans="1:13" ht="15">
      <c r="A16">
        <v>10</v>
      </c>
      <c r="B16">
        <v>4288</v>
      </c>
      <c r="C16" t="s">
        <v>59</v>
      </c>
      <c r="D16" t="s">
        <v>60</v>
      </c>
      <c r="E16" t="s">
        <v>61</v>
      </c>
      <c r="F16" t="str">
        <f>"201511029570"</f>
        <v>201511029570</v>
      </c>
      <c r="G16" t="s">
        <v>62</v>
      </c>
      <c r="H16" t="s">
        <v>30</v>
      </c>
      <c r="I16">
        <v>639</v>
      </c>
      <c r="J16" t="s">
        <v>20</v>
      </c>
      <c r="L16" t="s">
        <v>21</v>
      </c>
      <c r="M16">
        <v>1436.4</v>
      </c>
    </row>
    <row r="17" spans="1:13" ht="15">
      <c r="A17">
        <v>11</v>
      </c>
      <c r="B17">
        <v>6709</v>
      </c>
      <c r="C17" t="s">
        <v>63</v>
      </c>
      <c r="D17" t="s">
        <v>16</v>
      </c>
      <c r="E17" t="s">
        <v>64</v>
      </c>
      <c r="F17" t="str">
        <f>"201510004140"</f>
        <v>201510004140</v>
      </c>
      <c r="G17" t="s">
        <v>65</v>
      </c>
      <c r="H17" t="s">
        <v>19</v>
      </c>
      <c r="I17">
        <v>740</v>
      </c>
      <c r="J17" t="s">
        <v>20</v>
      </c>
      <c r="M17">
        <v>1626.8</v>
      </c>
    </row>
    <row r="18" spans="1:13" ht="15">
      <c r="A18">
        <v>12</v>
      </c>
      <c r="B18">
        <v>7181</v>
      </c>
      <c r="C18" t="s">
        <v>66</v>
      </c>
      <c r="D18" t="s">
        <v>67</v>
      </c>
      <c r="E18" t="s">
        <v>68</v>
      </c>
      <c r="F18" t="str">
        <f>"201511032671"</f>
        <v>201511032671</v>
      </c>
      <c r="G18" t="s">
        <v>39</v>
      </c>
      <c r="H18" t="s">
        <v>19</v>
      </c>
      <c r="I18">
        <v>673</v>
      </c>
      <c r="J18" t="s">
        <v>20</v>
      </c>
      <c r="L18" t="s">
        <v>35</v>
      </c>
      <c r="M18">
        <v>1184.6</v>
      </c>
    </row>
    <row r="19" spans="1:13" ht="15">
      <c r="A19">
        <v>13</v>
      </c>
      <c r="B19">
        <v>6010</v>
      </c>
      <c r="C19" t="s">
        <v>69</v>
      </c>
      <c r="D19" t="s">
        <v>70</v>
      </c>
      <c r="E19" t="s">
        <v>71</v>
      </c>
      <c r="F19" t="str">
        <f>"201511028733"</f>
        <v>201511028733</v>
      </c>
      <c r="G19" t="s">
        <v>72</v>
      </c>
      <c r="H19" t="s">
        <v>19</v>
      </c>
      <c r="I19">
        <v>696</v>
      </c>
      <c r="J19" t="s">
        <v>20</v>
      </c>
      <c r="M19">
        <v>1830</v>
      </c>
    </row>
    <row r="20" spans="1:13" ht="15">
      <c r="A20">
        <v>14</v>
      </c>
      <c r="B20">
        <v>3524</v>
      </c>
      <c r="C20" t="s">
        <v>73</v>
      </c>
      <c r="D20" t="s">
        <v>74</v>
      </c>
      <c r="E20" t="s">
        <v>75</v>
      </c>
      <c r="F20" t="str">
        <f>"200712004320"</f>
        <v>200712004320</v>
      </c>
      <c r="G20" t="s">
        <v>65</v>
      </c>
      <c r="H20" t="s">
        <v>19</v>
      </c>
      <c r="I20">
        <v>740</v>
      </c>
      <c r="J20" t="s">
        <v>20</v>
      </c>
      <c r="L20" t="s">
        <v>21</v>
      </c>
      <c r="M20">
        <v>1162.5</v>
      </c>
    </row>
    <row r="21" spans="1:13" ht="15">
      <c r="A21">
        <v>15</v>
      </c>
      <c r="B21">
        <v>4439</v>
      </c>
      <c r="C21" t="s">
        <v>76</v>
      </c>
      <c r="D21" t="s">
        <v>77</v>
      </c>
      <c r="E21" t="s">
        <v>78</v>
      </c>
      <c r="F21" t="str">
        <f>"201511027412"</f>
        <v>201511027412</v>
      </c>
      <c r="G21" t="s">
        <v>25</v>
      </c>
      <c r="H21" t="s">
        <v>30</v>
      </c>
      <c r="I21">
        <v>636</v>
      </c>
      <c r="J21" t="s">
        <v>20</v>
      </c>
      <c r="L21" t="s">
        <v>35</v>
      </c>
      <c r="M21">
        <v>1163.9</v>
      </c>
    </row>
    <row r="22" spans="1:13" ht="15">
      <c r="A22">
        <v>16</v>
      </c>
      <c r="B22">
        <v>143</v>
      </c>
      <c r="C22" t="s">
        <v>79</v>
      </c>
      <c r="D22" t="s">
        <v>80</v>
      </c>
      <c r="E22" t="s">
        <v>81</v>
      </c>
      <c r="F22" t="str">
        <f>"201511014396"</f>
        <v>201511014396</v>
      </c>
      <c r="G22" t="s">
        <v>82</v>
      </c>
      <c r="H22" t="s">
        <v>19</v>
      </c>
      <c r="I22">
        <v>753</v>
      </c>
      <c r="J22" t="s">
        <v>20</v>
      </c>
      <c r="K22">
        <v>6</v>
      </c>
      <c r="M22">
        <v>1369.5</v>
      </c>
    </row>
    <row r="23" spans="1:13" ht="15">
      <c r="A23">
        <v>17</v>
      </c>
      <c r="B23">
        <v>7143</v>
      </c>
      <c r="C23" t="s">
        <v>83</v>
      </c>
      <c r="D23" t="s">
        <v>84</v>
      </c>
      <c r="E23" t="s">
        <v>85</v>
      </c>
      <c r="F23" t="str">
        <f>"201510002898"</f>
        <v>201510002898</v>
      </c>
      <c r="G23" t="s">
        <v>86</v>
      </c>
      <c r="H23" t="s">
        <v>19</v>
      </c>
      <c r="I23">
        <v>667</v>
      </c>
      <c r="J23" t="s">
        <v>20</v>
      </c>
      <c r="M23">
        <v>1559.3</v>
      </c>
    </row>
    <row r="24" spans="1:13" ht="15">
      <c r="A24">
        <v>18</v>
      </c>
      <c r="B24">
        <v>1775</v>
      </c>
      <c r="C24" t="s">
        <v>87</v>
      </c>
      <c r="D24" t="s">
        <v>88</v>
      </c>
      <c r="E24" t="s">
        <v>89</v>
      </c>
      <c r="F24" t="str">
        <f>"201511007308"</f>
        <v>201511007308</v>
      </c>
      <c r="G24" t="s">
        <v>90</v>
      </c>
      <c r="H24" t="s">
        <v>19</v>
      </c>
      <c r="I24">
        <v>703</v>
      </c>
      <c r="J24" t="s">
        <v>20</v>
      </c>
      <c r="L24" t="s">
        <v>35</v>
      </c>
      <c r="M24">
        <v>1127.3</v>
      </c>
    </row>
    <row r="25" spans="1:13" ht="15">
      <c r="A25">
        <v>19</v>
      </c>
      <c r="B25">
        <v>1427</v>
      </c>
      <c r="C25" t="s">
        <v>91</v>
      </c>
      <c r="D25" t="s">
        <v>37</v>
      </c>
      <c r="E25" t="s">
        <v>92</v>
      </c>
      <c r="F25" t="str">
        <f>"201511017339"</f>
        <v>201511017339</v>
      </c>
      <c r="G25" t="s">
        <v>93</v>
      </c>
      <c r="H25" t="s">
        <v>19</v>
      </c>
      <c r="I25">
        <v>686</v>
      </c>
      <c r="J25" t="s">
        <v>20</v>
      </c>
      <c r="M25">
        <v>1560</v>
      </c>
    </row>
    <row r="26" spans="1:13" ht="15">
      <c r="A26">
        <v>20</v>
      </c>
      <c r="B26">
        <v>3797</v>
      </c>
      <c r="C26" t="s">
        <v>94</v>
      </c>
      <c r="D26" t="s">
        <v>23</v>
      </c>
      <c r="E26" t="s">
        <v>95</v>
      </c>
      <c r="F26" t="str">
        <f>"201511026631"</f>
        <v>201511026631</v>
      </c>
      <c r="G26" t="s">
        <v>96</v>
      </c>
      <c r="H26" t="s">
        <v>58</v>
      </c>
      <c r="I26">
        <v>621</v>
      </c>
      <c r="J26" t="s">
        <v>20</v>
      </c>
      <c r="M26">
        <v>1727.7</v>
      </c>
    </row>
    <row r="27" spans="1:13" ht="15">
      <c r="A27">
        <v>21</v>
      </c>
      <c r="B27">
        <v>63</v>
      </c>
      <c r="C27" t="s">
        <v>97</v>
      </c>
      <c r="D27" t="s">
        <v>88</v>
      </c>
      <c r="E27" t="s">
        <v>98</v>
      </c>
      <c r="F27" t="str">
        <f>"201510004049"</f>
        <v>201510004049</v>
      </c>
      <c r="G27" t="s">
        <v>99</v>
      </c>
      <c r="H27" t="s">
        <v>19</v>
      </c>
      <c r="I27">
        <v>697</v>
      </c>
      <c r="J27" t="s">
        <v>20</v>
      </c>
      <c r="K27">
        <v>6</v>
      </c>
      <c r="L27" t="s">
        <v>21</v>
      </c>
      <c r="M27">
        <v>972.1</v>
      </c>
    </row>
    <row r="28" spans="1:13" ht="15">
      <c r="A28">
        <v>22</v>
      </c>
      <c r="B28">
        <v>8194</v>
      </c>
      <c r="C28" t="s">
        <v>100</v>
      </c>
      <c r="D28" t="s">
        <v>44</v>
      </c>
      <c r="E28" t="s">
        <v>101</v>
      </c>
      <c r="F28" t="str">
        <f>"201512000853"</f>
        <v>201512000853</v>
      </c>
      <c r="G28" t="s">
        <v>102</v>
      </c>
      <c r="H28" t="s">
        <v>19</v>
      </c>
      <c r="I28">
        <v>689</v>
      </c>
      <c r="J28" t="s">
        <v>20</v>
      </c>
      <c r="M28">
        <v>1724</v>
      </c>
    </row>
    <row r="29" spans="1:13" ht="15">
      <c r="A29">
        <v>23</v>
      </c>
      <c r="B29">
        <v>9472</v>
      </c>
      <c r="C29" t="s">
        <v>103</v>
      </c>
      <c r="D29" t="s">
        <v>67</v>
      </c>
      <c r="E29" t="s">
        <v>104</v>
      </c>
      <c r="F29" t="str">
        <f>"201503000083"</f>
        <v>201503000083</v>
      </c>
      <c r="G29" t="s">
        <v>105</v>
      </c>
      <c r="H29" t="s">
        <v>19</v>
      </c>
      <c r="I29">
        <v>708</v>
      </c>
      <c r="J29" t="s">
        <v>20</v>
      </c>
      <c r="L29" t="s">
        <v>35</v>
      </c>
      <c r="M29">
        <v>1134.2</v>
      </c>
    </row>
    <row r="30" spans="1:13" ht="15">
      <c r="A30">
        <v>24</v>
      </c>
      <c r="B30">
        <v>3848</v>
      </c>
      <c r="C30" t="s">
        <v>106</v>
      </c>
      <c r="D30" t="s">
        <v>107</v>
      </c>
      <c r="E30" t="s">
        <v>108</v>
      </c>
      <c r="F30" t="str">
        <f>"201511041404"</f>
        <v>201511041404</v>
      </c>
      <c r="G30" t="s">
        <v>109</v>
      </c>
      <c r="H30" t="s">
        <v>30</v>
      </c>
      <c r="I30">
        <v>643</v>
      </c>
      <c r="J30" t="s">
        <v>20</v>
      </c>
      <c r="M30">
        <v>1724.9</v>
      </c>
    </row>
    <row r="31" spans="1:13" ht="15">
      <c r="A31">
        <v>25</v>
      </c>
      <c r="B31">
        <v>4168</v>
      </c>
      <c r="C31" t="s">
        <v>110</v>
      </c>
      <c r="D31" t="s">
        <v>60</v>
      </c>
      <c r="E31" t="s">
        <v>111</v>
      </c>
      <c r="F31" t="str">
        <f>"201511014191"</f>
        <v>201511014191</v>
      </c>
      <c r="G31" t="s">
        <v>112</v>
      </c>
      <c r="H31" t="s">
        <v>19</v>
      </c>
      <c r="I31">
        <v>745</v>
      </c>
      <c r="J31" t="s">
        <v>20</v>
      </c>
      <c r="L31" t="s">
        <v>113</v>
      </c>
      <c r="M31">
        <v>963.9</v>
      </c>
    </row>
    <row r="32" spans="1:13" ht="15">
      <c r="A32">
        <v>26</v>
      </c>
      <c r="B32">
        <v>8421</v>
      </c>
      <c r="C32" t="s">
        <v>114</v>
      </c>
      <c r="D32" t="s">
        <v>115</v>
      </c>
      <c r="E32" t="s">
        <v>116</v>
      </c>
      <c r="F32" t="str">
        <f>"201205000020"</f>
        <v>201205000020</v>
      </c>
      <c r="G32" t="s">
        <v>25</v>
      </c>
      <c r="H32" t="s">
        <v>117</v>
      </c>
      <c r="I32">
        <v>761</v>
      </c>
      <c r="J32" t="s">
        <v>20</v>
      </c>
      <c r="L32" t="s">
        <v>35</v>
      </c>
      <c r="M32">
        <v>1068.8</v>
      </c>
    </row>
    <row r="33" spans="1:13" ht="15">
      <c r="A33">
        <v>27</v>
      </c>
      <c r="B33">
        <v>8316</v>
      </c>
      <c r="C33" t="s">
        <v>118</v>
      </c>
      <c r="D33" t="s">
        <v>119</v>
      </c>
      <c r="E33" t="s">
        <v>120</v>
      </c>
      <c r="F33" t="str">
        <f>"201510005101"</f>
        <v>201510005101</v>
      </c>
      <c r="G33" t="s">
        <v>105</v>
      </c>
      <c r="H33" t="s">
        <v>19</v>
      </c>
      <c r="I33">
        <v>708</v>
      </c>
      <c r="J33" t="s">
        <v>20</v>
      </c>
      <c r="L33" t="s">
        <v>21</v>
      </c>
      <c r="M33">
        <v>1316.1</v>
      </c>
    </row>
    <row r="34" spans="1:13" ht="15">
      <c r="A34">
        <v>28</v>
      </c>
      <c r="B34">
        <v>1426</v>
      </c>
      <c r="C34" t="s">
        <v>121</v>
      </c>
      <c r="D34" t="s">
        <v>67</v>
      </c>
      <c r="E34" t="s">
        <v>122</v>
      </c>
      <c r="F34" t="str">
        <f>"201511007464"</f>
        <v>201511007464</v>
      </c>
      <c r="G34" t="s">
        <v>123</v>
      </c>
      <c r="H34" t="s">
        <v>19</v>
      </c>
      <c r="I34">
        <v>719</v>
      </c>
      <c r="J34" t="s">
        <v>20</v>
      </c>
      <c r="L34" t="s">
        <v>35</v>
      </c>
      <c r="M34">
        <v>1349.6</v>
      </c>
    </row>
    <row r="35" spans="1:13" ht="15">
      <c r="A35">
        <v>29</v>
      </c>
      <c r="B35">
        <v>6588</v>
      </c>
      <c r="C35" t="s">
        <v>124</v>
      </c>
      <c r="D35" t="s">
        <v>37</v>
      </c>
      <c r="E35" t="s">
        <v>125</v>
      </c>
      <c r="F35" t="str">
        <f>"201511040930"</f>
        <v>201511040930</v>
      </c>
      <c r="G35" t="s">
        <v>126</v>
      </c>
      <c r="H35" t="s">
        <v>19</v>
      </c>
      <c r="I35">
        <v>724</v>
      </c>
      <c r="J35" t="s">
        <v>20</v>
      </c>
      <c r="L35" t="s">
        <v>127</v>
      </c>
      <c r="M35">
        <v>1523</v>
      </c>
    </row>
    <row r="36" spans="1:13" ht="15">
      <c r="A36">
        <v>30</v>
      </c>
      <c r="B36">
        <v>6790</v>
      </c>
      <c r="C36" t="s">
        <v>128</v>
      </c>
      <c r="D36" t="s">
        <v>44</v>
      </c>
      <c r="E36" t="s">
        <v>129</v>
      </c>
      <c r="F36" t="str">
        <f>"200807000554"</f>
        <v>200807000554</v>
      </c>
      <c r="G36" t="s">
        <v>62</v>
      </c>
      <c r="H36" t="s">
        <v>19</v>
      </c>
      <c r="I36">
        <v>685</v>
      </c>
      <c r="J36" t="s">
        <v>20</v>
      </c>
      <c r="M36">
        <v>1610</v>
      </c>
    </row>
    <row r="37" spans="1:13" ht="15">
      <c r="A37">
        <v>31</v>
      </c>
      <c r="B37">
        <v>9319</v>
      </c>
      <c r="C37" t="s">
        <v>130</v>
      </c>
      <c r="D37" t="s">
        <v>37</v>
      </c>
      <c r="E37" t="s">
        <v>131</v>
      </c>
      <c r="F37" t="str">
        <f>"200802006285"</f>
        <v>200802006285</v>
      </c>
      <c r="G37" t="s">
        <v>132</v>
      </c>
      <c r="H37" t="s">
        <v>133</v>
      </c>
      <c r="I37">
        <v>604</v>
      </c>
      <c r="J37" t="s">
        <v>20</v>
      </c>
      <c r="M37">
        <v>1601.4</v>
      </c>
    </row>
    <row r="38" spans="1:13" ht="15">
      <c r="A38">
        <v>32</v>
      </c>
      <c r="B38">
        <v>7782</v>
      </c>
      <c r="C38" t="s">
        <v>134</v>
      </c>
      <c r="D38" t="s">
        <v>37</v>
      </c>
      <c r="E38" t="s">
        <v>135</v>
      </c>
      <c r="F38" t="str">
        <f>"201512001307"</f>
        <v>201512001307</v>
      </c>
      <c r="G38" t="s">
        <v>136</v>
      </c>
      <c r="H38" t="s">
        <v>19</v>
      </c>
      <c r="I38">
        <v>735</v>
      </c>
      <c r="J38" t="s">
        <v>20</v>
      </c>
      <c r="K38">
        <v>6</v>
      </c>
      <c r="M38">
        <v>970.5</v>
      </c>
    </row>
    <row r="39" spans="1:13" ht="15">
      <c r="A39">
        <v>33</v>
      </c>
      <c r="B39">
        <v>9471</v>
      </c>
      <c r="C39" t="s">
        <v>137</v>
      </c>
      <c r="D39" t="s">
        <v>138</v>
      </c>
      <c r="E39" t="s">
        <v>139</v>
      </c>
      <c r="F39" t="str">
        <f>"201510003722"</f>
        <v>201510003722</v>
      </c>
      <c r="G39" t="s">
        <v>140</v>
      </c>
      <c r="H39" t="s">
        <v>19</v>
      </c>
      <c r="I39">
        <v>747</v>
      </c>
      <c r="J39" t="s">
        <v>20</v>
      </c>
      <c r="K39">
        <v>6</v>
      </c>
      <c r="M39">
        <v>983</v>
      </c>
    </row>
    <row r="40" spans="1:13" ht="15">
      <c r="A40">
        <v>34</v>
      </c>
      <c r="B40">
        <v>1156</v>
      </c>
      <c r="C40" t="s">
        <v>141</v>
      </c>
      <c r="D40" t="s">
        <v>37</v>
      </c>
      <c r="E40" t="s">
        <v>142</v>
      </c>
      <c r="F40" t="str">
        <f>"201502000910"</f>
        <v>201502000910</v>
      </c>
      <c r="G40" t="s">
        <v>143</v>
      </c>
      <c r="H40" t="s">
        <v>19</v>
      </c>
      <c r="I40">
        <v>680</v>
      </c>
      <c r="J40" t="s">
        <v>20</v>
      </c>
      <c r="L40" t="s">
        <v>35</v>
      </c>
      <c r="M40">
        <v>1121.7</v>
      </c>
    </row>
    <row r="41" spans="1:13" ht="15">
      <c r="A41">
        <v>35</v>
      </c>
      <c r="B41">
        <v>2432</v>
      </c>
      <c r="C41" t="s">
        <v>144</v>
      </c>
      <c r="D41" t="s">
        <v>16</v>
      </c>
      <c r="E41" t="s">
        <v>145</v>
      </c>
      <c r="F41" t="str">
        <f>"201511035216"</f>
        <v>201511035216</v>
      </c>
      <c r="G41" t="s">
        <v>25</v>
      </c>
      <c r="H41" t="s">
        <v>19</v>
      </c>
      <c r="I41">
        <v>664</v>
      </c>
      <c r="J41" t="s">
        <v>20</v>
      </c>
      <c r="L41" t="s">
        <v>21</v>
      </c>
      <c r="M41">
        <v>1453.7</v>
      </c>
    </row>
    <row r="42" spans="1:13" ht="15">
      <c r="A42">
        <v>36</v>
      </c>
      <c r="B42">
        <v>6681</v>
      </c>
      <c r="C42" t="s">
        <v>146</v>
      </c>
      <c r="D42" t="s">
        <v>37</v>
      </c>
      <c r="E42" t="s">
        <v>147</v>
      </c>
      <c r="F42" t="str">
        <f>"201511028456"</f>
        <v>201511028456</v>
      </c>
      <c r="G42" t="s">
        <v>65</v>
      </c>
      <c r="H42" t="s">
        <v>19</v>
      </c>
      <c r="I42">
        <v>740</v>
      </c>
      <c r="J42" t="s">
        <v>20</v>
      </c>
      <c r="L42" t="s">
        <v>35</v>
      </c>
      <c r="M42">
        <v>1268.3</v>
      </c>
    </row>
    <row r="43" spans="1:13" ht="15">
      <c r="A43">
        <v>37</v>
      </c>
      <c r="B43">
        <v>2325</v>
      </c>
      <c r="C43" t="s">
        <v>148</v>
      </c>
      <c r="D43" t="s">
        <v>138</v>
      </c>
      <c r="E43" t="s">
        <v>149</v>
      </c>
      <c r="F43" t="str">
        <f>"201102000921"</f>
        <v>201102000921</v>
      </c>
      <c r="G43" t="s">
        <v>150</v>
      </c>
      <c r="H43" t="s">
        <v>19</v>
      </c>
      <c r="I43">
        <v>663</v>
      </c>
      <c r="J43" t="s">
        <v>20</v>
      </c>
      <c r="L43" t="s">
        <v>35</v>
      </c>
      <c r="M43">
        <v>1217.1</v>
      </c>
    </row>
    <row r="44" spans="1:13" ht="15">
      <c r="A44">
        <v>38</v>
      </c>
      <c r="B44">
        <v>7430</v>
      </c>
      <c r="C44" t="s">
        <v>151</v>
      </c>
      <c r="D44" t="s">
        <v>152</v>
      </c>
      <c r="E44" t="s">
        <v>153</v>
      </c>
      <c r="F44" t="str">
        <f>"201103000152"</f>
        <v>201103000152</v>
      </c>
      <c r="G44" t="s">
        <v>57</v>
      </c>
      <c r="H44" t="s">
        <v>19</v>
      </c>
      <c r="I44">
        <v>669</v>
      </c>
      <c r="J44" t="s">
        <v>20</v>
      </c>
      <c r="M44">
        <v>1628.4</v>
      </c>
    </row>
    <row r="45" spans="1:13" ht="15">
      <c r="A45">
        <v>39</v>
      </c>
      <c r="B45">
        <v>503</v>
      </c>
      <c r="C45" t="s">
        <v>154</v>
      </c>
      <c r="D45" t="s">
        <v>155</v>
      </c>
      <c r="E45" t="s">
        <v>156</v>
      </c>
      <c r="F45" t="str">
        <f>"201511009963"</f>
        <v>201511009963</v>
      </c>
      <c r="G45" t="s">
        <v>157</v>
      </c>
      <c r="H45" t="s">
        <v>19</v>
      </c>
      <c r="I45">
        <v>744</v>
      </c>
      <c r="J45" t="s">
        <v>20</v>
      </c>
      <c r="K45">
        <v>6</v>
      </c>
      <c r="M45">
        <v>1421.4</v>
      </c>
    </row>
    <row r="46" spans="1:13" ht="15">
      <c r="A46">
        <v>40</v>
      </c>
      <c r="B46">
        <v>7658</v>
      </c>
      <c r="C46" t="s">
        <v>158</v>
      </c>
      <c r="D46" t="s">
        <v>16</v>
      </c>
      <c r="E46" t="s">
        <v>159</v>
      </c>
      <c r="F46" t="str">
        <f>"201512001559"</f>
        <v>201512001559</v>
      </c>
      <c r="G46" t="s">
        <v>25</v>
      </c>
      <c r="H46" t="s">
        <v>30</v>
      </c>
      <c r="I46">
        <v>636</v>
      </c>
      <c r="J46" t="s">
        <v>20</v>
      </c>
      <c r="M46">
        <v>1667.2</v>
      </c>
    </row>
    <row r="47" spans="1:13" ht="15">
      <c r="A47">
        <v>41</v>
      </c>
      <c r="B47">
        <v>733</v>
      </c>
      <c r="C47" t="s">
        <v>160</v>
      </c>
      <c r="D47" t="s">
        <v>16</v>
      </c>
      <c r="E47" t="s">
        <v>161</v>
      </c>
      <c r="F47" t="str">
        <f>"201510004157"</f>
        <v>201510004157</v>
      </c>
      <c r="G47" t="s">
        <v>162</v>
      </c>
      <c r="H47" t="s">
        <v>19</v>
      </c>
      <c r="I47">
        <v>676</v>
      </c>
      <c r="J47" t="s">
        <v>20</v>
      </c>
      <c r="L47" t="s">
        <v>113</v>
      </c>
      <c r="M47">
        <v>982.6</v>
      </c>
    </row>
    <row r="48" spans="1:13" ht="15">
      <c r="A48">
        <v>42</v>
      </c>
      <c r="B48">
        <v>8548</v>
      </c>
      <c r="C48" t="s">
        <v>163</v>
      </c>
      <c r="D48" t="s">
        <v>44</v>
      </c>
      <c r="E48" t="s">
        <v>164</v>
      </c>
      <c r="F48" t="str">
        <f>"201511004630"</f>
        <v>201511004630</v>
      </c>
      <c r="G48" t="s">
        <v>165</v>
      </c>
      <c r="H48" t="s">
        <v>19</v>
      </c>
      <c r="I48">
        <v>683</v>
      </c>
      <c r="J48" t="s">
        <v>20</v>
      </c>
      <c r="L48" t="s">
        <v>21</v>
      </c>
      <c r="M48">
        <v>1429.5</v>
      </c>
    </row>
    <row r="49" spans="1:13" ht="15">
      <c r="A49">
        <v>43</v>
      </c>
      <c r="B49">
        <v>7004</v>
      </c>
      <c r="C49" t="s">
        <v>166</v>
      </c>
      <c r="D49" t="s">
        <v>167</v>
      </c>
      <c r="E49" t="s">
        <v>168</v>
      </c>
      <c r="F49" t="str">
        <f>"201511023493"</f>
        <v>201511023493</v>
      </c>
      <c r="G49" t="s">
        <v>65</v>
      </c>
      <c r="H49" t="s">
        <v>19</v>
      </c>
      <c r="I49">
        <v>740</v>
      </c>
      <c r="J49" t="s">
        <v>20</v>
      </c>
      <c r="L49" t="s">
        <v>169</v>
      </c>
      <c r="M49">
        <v>946.3</v>
      </c>
    </row>
    <row r="50" spans="1:13" ht="15">
      <c r="A50">
        <v>44</v>
      </c>
      <c r="B50">
        <v>1317</v>
      </c>
      <c r="C50" t="s">
        <v>170</v>
      </c>
      <c r="D50" t="s">
        <v>171</v>
      </c>
      <c r="E50" t="s">
        <v>172</v>
      </c>
      <c r="F50" t="str">
        <f>"201511036233"</f>
        <v>201511036233</v>
      </c>
      <c r="G50" t="s">
        <v>162</v>
      </c>
      <c r="H50" t="s">
        <v>19</v>
      </c>
      <c r="I50">
        <v>676</v>
      </c>
      <c r="J50" t="s">
        <v>20</v>
      </c>
      <c r="M50">
        <v>1519.6</v>
      </c>
    </row>
    <row r="51" spans="1:13" ht="15">
      <c r="A51">
        <v>45</v>
      </c>
      <c r="B51">
        <v>5673</v>
      </c>
      <c r="C51" t="s">
        <v>173</v>
      </c>
      <c r="D51" t="s">
        <v>174</v>
      </c>
      <c r="E51" t="s">
        <v>175</v>
      </c>
      <c r="F51" t="str">
        <f>"201511025535"</f>
        <v>201511025535</v>
      </c>
      <c r="G51" t="s">
        <v>176</v>
      </c>
      <c r="H51" t="s">
        <v>117</v>
      </c>
      <c r="I51">
        <v>769</v>
      </c>
      <c r="J51" t="s">
        <v>20</v>
      </c>
      <c r="M51">
        <v>1403.4</v>
      </c>
    </row>
    <row r="52" spans="1:13" ht="15">
      <c r="A52">
        <v>46</v>
      </c>
      <c r="B52">
        <v>7261</v>
      </c>
      <c r="C52" t="s">
        <v>177</v>
      </c>
      <c r="D52" t="s">
        <v>67</v>
      </c>
      <c r="E52" t="s">
        <v>178</v>
      </c>
      <c r="F52" t="str">
        <f>"201511035429"</f>
        <v>201511035429</v>
      </c>
      <c r="G52" t="s">
        <v>179</v>
      </c>
      <c r="H52" t="s">
        <v>19</v>
      </c>
      <c r="I52">
        <v>727</v>
      </c>
      <c r="J52" t="s">
        <v>20</v>
      </c>
      <c r="M52">
        <v>1469.4</v>
      </c>
    </row>
    <row r="53" spans="1:13" ht="15">
      <c r="A53">
        <v>47</v>
      </c>
      <c r="B53">
        <v>140</v>
      </c>
      <c r="C53" t="s">
        <v>180</v>
      </c>
      <c r="D53" t="s">
        <v>37</v>
      </c>
      <c r="E53" t="s">
        <v>181</v>
      </c>
      <c r="F53" t="str">
        <f>"201510001509"</f>
        <v>201510001509</v>
      </c>
      <c r="G53" t="s">
        <v>182</v>
      </c>
      <c r="H53" t="s">
        <v>19</v>
      </c>
      <c r="I53">
        <v>742</v>
      </c>
      <c r="J53" t="s">
        <v>20</v>
      </c>
      <c r="L53" t="s">
        <v>127</v>
      </c>
      <c r="M53">
        <v>1071.4</v>
      </c>
    </row>
    <row r="54" spans="1:13" ht="15">
      <c r="A54">
        <v>48</v>
      </c>
      <c r="B54">
        <v>4264</v>
      </c>
      <c r="C54" t="s">
        <v>183</v>
      </c>
      <c r="D54" t="s">
        <v>155</v>
      </c>
      <c r="E54" t="s">
        <v>184</v>
      </c>
      <c r="F54" t="str">
        <f>"201511041270"</f>
        <v>201511041270</v>
      </c>
      <c r="G54" t="s">
        <v>18</v>
      </c>
      <c r="H54" t="s">
        <v>19</v>
      </c>
      <c r="I54">
        <v>739</v>
      </c>
      <c r="J54" t="s">
        <v>20</v>
      </c>
      <c r="L54" t="s">
        <v>35</v>
      </c>
      <c r="M54">
        <v>1119.5</v>
      </c>
    </row>
    <row r="55" spans="1:13" ht="15">
      <c r="A55">
        <v>49</v>
      </c>
      <c r="B55">
        <v>4909</v>
      </c>
      <c r="C55" t="s">
        <v>185</v>
      </c>
      <c r="D55" t="s">
        <v>23</v>
      </c>
      <c r="E55" t="s">
        <v>186</v>
      </c>
      <c r="F55" t="str">
        <f>"201511011206"</f>
        <v>201511011206</v>
      </c>
      <c r="G55" t="s">
        <v>187</v>
      </c>
      <c r="H55" t="s">
        <v>19</v>
      </c>
      <c r="I55">
        <v>746</v>
      </c>
      <c r="J55" t="s">
        <v>20</v>
      </c>
      <c r="K55">
        <v>6</v>
      </c>
      <c r="M55">
        <v>1715.6</v>
      </c>
    </row>
    <row r="56" spans="1:13" ht="15">
      <c r="A56">
        <v>50</v>
      </c>
      <c r="B56">
        <v>6086</v>
      </c>
      <c r="C56" t="s">
        <v>188</v>
      </c>
      <c r="D56" t="s">
        <v>48</v>
      </c>
      <c r="E56" t="s">
        <v>189</v>
      </c>
      <c r="F56" t="str">
        <f>"201511022084"</f>
        <v>201511022084</v>
      </c>
      <c r="G56" t="s">
        <v>190</v>
      </c>
      <c r="H56" t="s">
        <v>191</v>
      </c>
      <c r="I56">
        <v>716</v>
      </c>
      <c r="J56" t="s">
        <v>20</v>
      </c>
      <c r="L56" t="s">
        <v>21</v>
      </c>
      <c r="M56">
        <v>1121.7</v>
      </c>
    </row>
    <row r="57" spans="1:13" ht="15">
      <c r="A57">
        <v>51</v>
      </c>
      <c r="B57">
        <v>3980</v>
      </c>
      <c r="C57" t="s">
        <v>192</v>
      </c>
      <c r="D57" t="s">
        <v>44</v>
      </c>
      <c r="E57" t="s">
        <v>193</v>
      </c>
      <c r="F57" t="str">
        <f>"201510003990"</f>
        <v>201510003990</v>
      </c>
      <c r="G57" t="s">
        <v>194</v>
      </c>
      <c r="H57" t="s">
        <v>19</v>
      </c>
      <c r="I57">
        <v>662</v>
      </c>
      <c r="J57" t="s">
        <v>20</v>
      </c>
      <c r="M57">
        <v>1662.8</v>
      </c>
    </row>
    <row r="58" spans="1:13" ht="15">
      <c r="A58">
        <v>52</v>
      </c>
      <c r="B58">
        <v>7674</v>
      </c>
      <c r="C58" t="s">
        <v>195</v>
      </c>
      <c r="D58" t="s">
        <v>16</v>
      </c>
      <c r="E58" t="s">
        <v>196</v>
      </c>
      <c r="F58" t="str">
        <f>"201401001528"</f>
        <v>201401001528</v>
      </c>
      <c r="G58" t="s">
        <v>197</v>
      </c>
      <c r="H58" t="s">
        <v>198</v>
      </c>
      <c r="I58">
        <v>633</v>
      </c>
      <c r="J58" t="s">
        <v>20</v>
      </c>
      <c r="M58">
        <v>2195.2</v>
      </c>
    </row>
    <row r="59" spans="1:13" ht="15">
      <c r="A59">
        <v>53</v>
      </c>
      <c r="B59">
        <v>2319</v>
      </c>
      <c r="C59" t="s">
        <v>199</v>
      </c>
      <c r="D59" t="s">
        <v>67</v>
      </c>
      <c r="E59" t="s">
        <v>200</v>
      </c>
      <c r="F59" t="str">
        <f>"201511012264"</f>
        <v>201511012264</v>
      </c>
      <c r="G59" t="s">
        <v>201</v>
      </c>
      <c r="H59" t="s">
        <v>19</v>
      </c>
      <c r="I59">
        <v>707</v>
      </c>
      <c r="J59" t="s">
        <v>20</v>
      </c>
      <c r="L59" t="s">
        <v>21</v>
      </c>
      <c r="M59">
        <v>1122.7</v>
      </c>
    </row>
    <row r="60" spans="1:13" ht="15">
      <c r="A60">
        <v>54</v>
      </c>
      <c r="B60">
        <v>6841</v>
      </c>
      <c r="C60" t="s">
        <v>202</v>
      </c>
      <c r="D60" t="s">
        <v>67</v>
      </c>
      <c r="E60" t="s">
        <v>203</v>
      </c>
      <c r="F60" t="str">
        <f>"201506004058"</f>
        <v>201506004058</v>
      </c>
      <c r="G60" t="s">
        <v>96</v>
      </c>
      <c r="H60" t="s">
        <v>19</v>
      </c>
      <c r="I60">
        <v>709</v>
      </c>
      <c r="J60" t="s">
        <v>20</v>
      </c>
      <c r="L60" t="s">
        <v>127</v>
      </c>
      <c r="M60">
        <v>838.2</v>
      </c>
    </row>
    <row r="61" spans="1:13" ht="15">
      <c r="A61">
        <v>55</v>
      </c>
      <c r="B61">
        <v>3518</v>
      </c>
      <c r="C61" t="s">
        <v>204</v>
      </c>
      <c r="D61" t="s">
        <v>205</v>
      </c>
      <c r="E61" t="s">
        <v>206</v>
      </c>
      <c r="F61" t="str">
        <f>"201511041109"</f>
        <v>201511041109</v>
      </c>
      <c r="G61" t="s">
        <v>207</v>
      </c>
      <c r="H61" t="s">
        <v>58</v>
      </c>
      <c r="I61">
        <v>630</v>
      </c>
      <c r="J61" t="s">
        <v>20</v>
      </c>
      <c r="K61">
        <v>6</v>
      </c>
      <c r="M61">
        <v>1498.7</v>
      </c>
    </row>
    <row r="62" spans="1:13" ht="15">
      <c r="A62">
        <v>56</v>
      </c>
      <c r="B62">
        <v>2357</v>
      </c>
      <c r="C62" t="s">
        <v>208</v>
      </c>
      <c r="D62" t="s">
        <v>23</v>
      </c>
      <c r="E62" t="s">
        <v>209</v>
      </c>
      <c r="F62" t="str">
        <f>"201511025117"</f>
        <v>201511025117</v>
      </c>
      <c r="G62" t="s">
        <v>210</v>
      </c>
      <c r="H62" t="s">
        <v>19</v>
      </c>
      <c r="I62">
        <v>718</v>
      </c>
      <c r="J62" t="s">
        <v>20</v>
      </c>
      <c r="M62">
        <v>1759</v>
      </c>
    </row>
    <row r="63" spans="1:13" ht="15">
      <c r="A63">
        <v>57</v>
      </c>
      <c r="B63">
        <v>713</v>
      </c>
      <c r="C63" t="s">
        <v>211</v>
      </c>
      <c r="D63" t="s">
        <v>80</v>
      </c>
      <c r="E63" t="s">
        <v>212</v>
      </c>
      <c r="F63" t="str">
        <f>"201511009421"</f>
        <v>201511009421</v>
      </c>
      <c r="G63" t="s">
        <v>165</v>
      </c>
      <c r="H63" t="s">
        <v>19</v>
      </c>
      <c r="I63">
        <v>683</v>
      </c>
      <c r="J63" t="s">
        <v>20</v>
      </c>
      <c r="M63">
        <v>1522.1</v>
      </c>
    </row>
    <row r="64" spans="1:13" ht="15">
      <c r="A64">
        <v>58</v>
      </c>
      <c r="B64">
        <v>2497</v>
      </c>
      <c r="C64" t="s">
        <v>213</v>
      </c>
      <c r="D64" t="s">
        <v>60</v>
      </c>
      <c r="E64" t="s">
        <v>214</v>
      </c>
      <c r="F64" t="str">
        <f>"201406015348"</f>
        <v>201406015348</v>
      </c>
      <c r="G64" t="s">
        <v>215</v>
      </c>
      <c r="H64" t="s">
        <v>19</v>
      </c>
      <c r="I64">
        <v>733</v>
      </c>
      <c r="J64" t="s">
        <v>20</v>
      </c>
      <c r="L64" t="s">
        <v>35</v>
      </c>
      <c r="M64">
        <v>1127.8</v>
      </c>
    </row>
    <row r="65" spans="1:13" ht="15">
      <c r="A65">
        <v>59</v>
      </c>
      <c r="B65">
        <v>2335</v>
      </c>
      <c r="C65" t="s">
        <v>216</v>
      </c>
      <c r="D65" t="s">
        <v>70</v>
      </c>
      <c r="E65" t="s">
        <v>217</v>
      </c>
      <c r="F65" t="str">
        <f>"201511018612"</f>
        <v>201511018612</v>
      </c>
      <c r="G65" t="s">
        <v>207</v>
      </c>
      <c r="H65" t="s">
        <v>117</v>
      </c>
      <c r="I65">
        <v>791</v>
      </c>
      <c r="J65" t="s">
        <v>20</v>
      </c>
      <c r="K65">
        <v>6</v>
      </c>
      <c r="M65">
        <v>1362.3</v>
      </c>
    </row>
    <row r="66" spans="1:13" ht="15">
      <c r="A66">
        <v>60</v>
      </c>
      <c r="B66">
        <v>3395</v>
      </c>
      <c r="C66" t="s">
        <v>218</v>
      </c>
      <c r="D66" t="s">
        <v>16</v>
      </c>
      <c r="E66" t="s">
        <v>219</v>
      </c>
      <c r="F66" t="str">
        <f>"201511009031"</f>
        <v>201511009031</v>
      </c>
      <c r="G66" t="s">
        <v>220</v>
      </c>
      <c r="H66" t="s">
        <v>19</v>
      </c>
      <c r="I66">
        <v>668</v>
      </c>
      <c r="J66" t="s">
        <v>20</v>
      </c>
      <c r="L66" t="s">
        <v>35</v>
      </c>
      <c r="M66">
        <v>1237.6</v>
      </c>
    </row>
    <row r="67" spans="1:13" ht="15">
      <c r="A67">
        <v>61</v>
      </c>
      <c r="B67">
        <v>2697</v>
      </c>
      <c r="C67" t="s">
        <v>221</v>
      </c>
      <c r="D67" t="s">
        <v>222</v>
      </c>
      <c r="E67" t="s">
        <v>223</v>
      </c>
      <c r="F67" t="str">
        <f>"201511026633"</f>
        <v>201511026633</v>
      </c>
      <c r="G67" t="s">
        <v>65</v>
      </c>
      <c r="H67" t="s">
        <v>58</v>
      </c>
      <c r="I67">
        <v>628</v>
      </c>
      <c r="J67" t="s">
        <v>20</v>
      </c>
      <c r="M67">
        <v>1707.9</v>
      </c>
    </row>
    <row r="68" spans="1:13" ht="15">
      <c r="A68">
        <v>62</v>
      </c>
      <c r="B68">
        <v>7443</v>
      </c>
      <c r="C68" t="s">
        <v>224</v>
      </c>
      <c r="D68" t="s">
        <v>115</v>
      </c>
      <c r="E68" t="s">
        <v>225</v>
      </c>
      <c r="F68" t="str">
        <f>"201512001267"</f>
        <v>201512001267</v>
      </c>
      <c r="G68" t="s">
        <v>226</v>
      </c>
      <c r="H68" t="s">
        <v>227</v>
      </c>
      <c r="I68">
        <v>658</v>
      </c>
      <c r="J68" t="s">
        <v>20</v>
      </c>
      <c r="K68">
        <v>6</v>
      </c>
      <c r="M68">
        <v>850.4</v>
      </c>
    </row>
    <row r="69" spans="1:13" ht="15">
      <c r="A69">
        <v>63</v>
      </c>
      <c r="B69">
        <v>6375</v>
      </c>
      <c r="C69" t="s">
        <v>228</v>
      </c>
      <c r="D69" t="s">
        <v>23</v>
      </c>
      <c r="E69" t="s">
        <v>229</v>
      </c>
      <c r="F69" t="str">
        <f>"201511027083"</f>
        <v>201511027083</v>
      </c>
      <c r="G69" t="s">
        <v>179</v>
      </c>
      <c r="H69" t="s">
        <v>19</v>
      </c>
      <c r="I69">
        <v>727</v>
      </c>
      <c r="J69" t="s">
        <v>20</v>
      </c>
      <c r="M69">
        <v>1481.5</v>
      </c>
    </row>
    <row r="70" spans="1:13" ht="15">
      <c r="A70">
        <v>64</v>
      </c>
      <c r="B70">
        <v>4126</v>
      </c>
      <c r="C70" t="s">
        <v>230</v>
      </c>
      <c r="D70" t="s">
        <v>16</v>
      </c>
      <c r="E70" t="s">
        <v>231</v>
      </c>
      <c r="F70" t="str">
        <f>"201511037194"</f>
        <v>201511037194</v>
      </c>
      <c r="G70" t="s">
        <v>65</v>
      </c>
      <c r="H70" t="s">
        <v>19</v>
      </c>
      <c r="I70">
        <v>740</v>
      </c>
      <c r="J70" t="s">
        <v>20</v>
      </c>
      <c r="L70" t="s">
        <v>21</v>
      </c>
      <c r="M70">
        <v>1212</v>
      </c>
    </row>
    <row r="71" spans="1:13" ht="15">
      <c r="A71">
        <v>65</v>
      </c>
      <c r="B71">
        <v>8693</v>
      </c>
      <c r="C71" t="s">
        <v>232</v>
      </c>
      <c r="D71" t="s">
        <v>88</v>
      </c>
      <c r="E71" t="s">
        <v>233</v>
      </c>
      <c r="F71" t="str">
        <f>"201511025330"</f>
        <v>201511025330</v>
      </c>
      <c r="G71" t="s">
        <v>234</v>
      </c>
      <c r="H71" t="s">
        <v>19</v>
      </c>
      <c r="I71">
        <v>670</v>
      </c>
      <c r="J71" t="s">
        <v>20</v>
      </c>
      <c r="L71" t="s">
        <v>35</v>
      </c>
      <c r="M71">
        <v>1126.1</v>
      </c>
    </row>
    <row r="72" spans="1:13" ht="15">
      <c r="A72">
        <v>66</v>
      </c>
      <c r="B72">
        <v>7776</v>
      </c>
      <c r="C72" t="s">
        <v>235</v>
      </c>
      <c r="D72" t="s">
        <v>88</v>
      </c>
      <c r="E72" t="s">
        <v>236</v>
      </c>
      <c r="F72" t="str">
        <f>"201512003613"</f>
        <v>201512003613</v>
      </c>
      <c r="G72" t="s">
        <v>96</v>
      </c>
      <c r="H72" t="s">
        <v>19</v>
      </c>
      <c r="I72">
        <v>709</v>
      </c>
      <c r="J72" t="s">
        <v>20</v>
      </c>
      <c r="L72" t="s">
        <v>113</v>
      </c>
      <c r="M72">
        <v>983</v>
      </c>
    </row>
    <row r="73" spans="1:13" ht="15">
      <c r="A73">
        <v>67</v>
      </c>
      <c r="B73">
        <v>2382</v>
      </c>
      <c r="C73" t="s">
        <v>237</v>
      </c>
      <c r="D73" t="s">
        <v>16</v>
      </c>
      <c r="E73" t="s">
        <v>238</v>
      </c>
      <c r="F73" t="str">
        <f>"201511025956"</f>
        <v>201511025956</v>
      </c>
      <c r="G73" t="s">
        <v>234</v>
      </c>
      <c r="H73" t="s">
        <v>19</v>
      </c>
      <c r="I73">
        <v>670</v>
      </c>
      <c r="J73" t="s">
        <v>20</v>
      </c>
      <c r="M73">
        <v>1858.2</v>
      </c>
    </row>
    <row r="74" spans="1:13" ht="15">
      <c r="A74">
        <v>68</v>
      </c>
      <c r="B74">
        <v>3067</v>
      </c>
      <c r="C74" t="s">
        <v>239</v>
      </c>
      <c r="D74" t="s">
        <v>80</v>
      </c>
      <c r="E74" t="s">
        <v>240</v>
      </c>
      <c r="F74" t="str">
        <f>"201510003490"</f>
        <v>201510003490</v>
      </c>
      <c r="G74" t="s">
        <v>241</v>
      </c>
      <c r="H74" t="s">
        <v>19</v>
      </c>
      <c r="I74">
        <v>715</v>
      </c>
      <c r="J74" t="s">
        <v>20</v>
      </c>
      <c r="L74" t="s">
        <v>113</v>
      </c>
      <c r="M74">
        <v>995</v>
      </c>
    </row>
    <row r="75" spans="1:13" ht="15">
      <c r="A75">
        <v>69</v>
      </c>
      <c r="B75">
        <v>1401</v>
      </c>
      <c r="C75" t="s">
        <v>242</v>
      </c>
      <c r="D75" t="s">
        <v>67</v>
      </c>
      <c r="E75" t="s">
        <v>243</v>
      </c>
      <c r="F75" t="str">
        <f>"201511030236"</f>
        <v>201511030236</v>
      </c>
      <c r="G75" t="s">
        <v>210</v>
      </c>
      <c r="H75" t="s">
        <v>19</v>
      </c>
      <c r="I75">
        <v>718</v>
      </c>
      <c r="J75" t="s">
        <v>20</v>
      </c>
      <c r="L75" t="s">
        <v>127</v>
      </c>
      <c r="M75">
        <v>1469.1</v>
      </c>
    </row>
    <row r="76" spans="1:13" ht="15">
      <c r="A76">
        <v>70</v>
      </c>
      <c r="B76">
        <v>9436</v>
      </c>
      <c r="C76" t="s">
        <v>244</v>
      </c>
      <c r="D76" t="s">
        <v>152</v>
      </c>
      <c r="E76" t="s">
        <v>245</v>
      </c>
      <c r="F76" t="str">
        <f>"201102000925"</f>
        <v>201102000925</v>
      </c>
      <c r="G76" t="s">
        <v>246</v>
      </c>
      <c r="H76" t="s">
        <v>19</v>
      </c>
      <c r="I76">
        <v>702</v>
      </c>
      <c r="J76" t="s">
        <v>20</v>
      </c>
      <c r="M76">
        <v>1717.4</v>
      </c>
    </row>
    <row r="77" spans="1:13" ht="15">
      <c r="A77">
        <v>71</v>
      </c>
      <c r="B77">
        <v>1142</v>
      </c>
      <c r="C77" t="s">
        <v>247</v>
      </c>
      <c r="D77" t="s">
        <v>23</v>
      </c>
      <c r="E77" t="s">
        <v>248</v>
      </c>
      <c r="F77" t="str">
        <f>"201511036393"</f>
        <v>201511036393</v>
      </c>
      <c r="G77" t="s">
        <v>65</v>
      </c>
      <c r="H77" t="s">
        <v>19</v>
      </c>
      <c r="I77">
        <v>740</v>
      </c>
      <c r="J77" t="s">
        <v>20</v>
      </c>
      <c r="L77" t="s">
        <v>113</v>
      </c>
      <c r="M77">
        <v>992.5</v>
      </c>
    </row>
    <row r="78" spans="1:13" ht="15">
      <c r="A78">
        <v>72</v>
      </c>
      <c r="B78">
        <v>4325</v>
      </c>
      <c r="C78" t="s">
        <v>249</v>
      </c>
      <c r="D78" t="s">
        <v>84</v>
      </c>
      <c r="E78" t="s">
        <v>250</v>
      </c>
      <c r="F78" t="str">
        <f>"201510004963"</f>
        <v>201510004963</v>
      </c>
      <c r="G78" t="s">
        <v>123</v>
      </c>
      <c r="H78" t="s">
        <v>117</v>
      </c>
      <c r="I78">
        <v>782</v>
      </c>
      <c r="J78" t="s">
        <v>20</v>
      </c>
      <c r="M78">
        <v>1410</v>
      </c>
    </row>
    <row r="79" spans="1:13" ht="15">
      <c r="A79">
        <v>73</v>
      </c>
      <c r="B79">
        <v>7152</v>
      </c>
      <c r="C79" t="s">
        <v>251</v>
      </c>
      <c r="D79" t="s">
        <v>80</v>
      </c>
      <c r="E79" t="s">
        <v>252</v>
      </c>
      <c r="F79" t="str">
        <f>"201511031575"</f>
        <v>201511031575</v>
      </c>
      <c r="G79" t="s">
        <v>253</v>
      </c>
      <c r="H79" t="s">
        <v>19</v>
      </c>
      <c r="I79">
        <v>692</v>
      </c>
      <c r="J79" t="s">
        <v>20</v>
      </c>
      <c r="L79" t="s">
        <v>21</v>
      </c>
      <c r="M79">
        <v>1380</v>
      </c>
    </row>
    <row r="80" spans="1:13" ht="15">
      <c r="A80">
        <v>74</v>
      </c>
      <c r="B80">
        <v>2594</v>
      </c>
      <c r="C80" t="s">
        <v>254</v>
      </c>
      <c r="D80" t="s">
        <v>138</v>
      </c>
      <c r="E80" t="s">
        <v>255</v>
      </c>
      <c r="F80" t="str">
        <f>"201511028225"</f>
        <v>201511028225</v>
      </c>
      <c r="G80" t="s">
        <v>256</v>
      </c>
      <c r="H80" t="s">
        <v>117</v>
      </c>
      <c r="I80">
        <v>757</v>
      </c>
      <c r="J80" t="s">
        <v>20</v>
      </c>
      <c r="M80">
        <v>1569.5</v>
      </c>
    </row>
    <row r="81" spans="1:13" ht="15">
      <c r="A81">
        <v>75</v>
      </c>
      <c r="B81">
        <v>6953</v>
      </c>
      <c r="C81" t="s">
        <v>257</v>
      </c>
      <c r="D81" t="s">
        <v>27</v>
      </c>
      <c r="E81" t="s">
        <v>258</v>
      </c>
      <c r="F81" t="str">
        <f>"201512000299"</f>
        <v>201512000299</v>
      </c>
      <c r="G81" t="s">
        <v>90</v>
      </c>
      <c r="H81" t="s">
        <v>19</v>
      </c>
      <c r="I81">
        <v>703</v>
      </c>
      <c r="J81" t="s">
        <v>20</v>
      </c>
      <c r="M81">
        <v>1651.8</v>
      </c>
    </row>
    <row r="82" spans="1:13" ht="15">
      <c r="A82">
        <v>76</v>
      </c>
      <c r="B82">
        <v>8439</v>
      </c>
      <c r="C82" t="s">
        <v>259</v>
      </c>
      <c r="D82" t="s">
        <v>260</v>
      </c>
      <c r="E82" t="s">
        <v>261</v>
      </c>
      <c r="F82" t="str">
        <f>"201011000114"</f>
        <v>201011000114</v>
      </c>
      <c r="G82" t="s">
        <v>39</v>
      </c>
      <c r="H82" t="s">
        <v>19</v>
      </c>
      <c r="I82">
        <v>673</v>
      </c>
      <c r="J82" t="s">
        <v>20</v>
      </c>
      <c r="L82" t="s">
        <v>21</v>
      </c>
      <c r="M82">
        <v>1115.9</v>
      </c>
    </row>
    <row r="83" spans="1:13" ht="15">
      <c r="A83">
        <v>77</v>
      </c>
      <c r="B83">
        <v>4671</v>
      </c>
      <c r="C83" t="s">
        <v>262</v>
      </c>
      <c r="D83" t="s">
        <v>55</v>
      </c>
      <c r="E83" t="s">
        <v>263</v>
      </c>
      <c r="F83" t="str">
        <f>"201510003967"</f>
        <v>201510003967</v>
      </c>
      <c r="G83" t="s">
        <v>99</v>
      </c>
      <c r="H83" t="s">
        <v>19</v>
      </c>
      <c r="I83">
        <v>697</v>
      </c>
      <c r="J83" t="s">
        <v>20</v>
      </c>
      <c r="K83">
        <v>6</v>
      </c>
      <c r="M83">
        <v>1327.8</v>
      </c>
    </row>
    <row r="84" spans="1:13" ht="15">
      <c r="A84">
        <v>78</v>
      </c>
      <c r="B84">
        <v>243</v>
      </c>
      <c r="C84" t="s">
        <v>264</v>
      </c>
      <c r="D84" t="s">
        <v>27</v>
      </c>
      <c r="E84" t="s">
        <v>265</v>
      </c>
      <c r="F84" t="str">
        <f>"201511022003"</f>
        <v>201511022003</v>
      </c>
      <c r="G84" t="s">
        <v>65</v>
      </c>
      <c r="H84" t="s">
        <v>117</v>
      </c>
      <c r="I84">
        <v>787</v>
      </c>
      <c r="J84" t="s">
        <v>20</v>
      </c>
      <c r="L84" t="s">
        <v>35</v>
      </c>
      <c r="M84">
        <v>1105.2</v>
      </c>
    </row>
    <row r="85" spans="1:13" ht="15">
      <c r="A85">
        <v>79</v>
      </c>
      <c r="B85">
        <v>5317</v>
      </c>
      <c r="C85" t="s">
        <v>266</v>
      </c>
      <c r="D85" t="s">
        <v>152</v>
      </c>
      <c r="E85" t="s">
        <v>267</v>
      </c>
      <c r="F85" t="str">
        <f>"201511040038"</f>
        <v>201511040038</v>
      </c>
      <c r="G85" t="s">
        <v>268</v>
      </c>
      <c r="H85" t="s">
        <v>19</v>
      </c>
      <c r="I85">
        <v>750</v>
      </c>
      <c r="J85" t="s">
        <v>20</v>
      </c>
      <c r="M85">
        <v>1520</v>
      </c>
    </row>
    <row r="86" spans="1:13" ht="15">
      <c r="A86">
        <v>80</v>
      </c>
      <c r="B86">
        <v>2524</v>
      </c>
      <c r="C86" t="s">
        <v>269</v>
      </c>
      <c r="D86" t="s">
        <v>270</v>
      </c>
      <c r="E86" t="s">
        <v>271</v>
      </c>
      <c r="F86" t="str">
        <f>"201411000966"</f>
        <v>201411000966</v>
      </c>
      <c r="G86" t="s">
        <v>272</v>
      </c>
      <c r="H86" t="s">
        <v>19</v>
      </c>
      <c r="I86">
        <v>741</v>
      </c>
      <c r="J86" t="s">
        <v>20</v>
      </c>
      <c r="M86">
        <v>1596.2</v>
      </c>
    </row>
    <row r="87" spans="1:13" ht="15">
      <c r="A87">
        <v>81</v>
      </c>
      <c r="B87">
        <v>8289</v>
      </c>
      <c r="C87" t="s">
        <v>273</v>
      </c>
      <c r="D87" t="s">
        <v>37</v>
      </c>
      <c r="E87" t="s">
        <v>274</v>
      </c>
      <c r="F87" t="str">
        <f>"201511018180"</f>
        <v>201511018180</v>
      </c>
      <c r="G87" t="s">
        <v>275</v>
      </c>
      <c r="H87" t="s">
        <v>19</v>
      </c>
      <c r="I87">
        <v>701</v>
      </c>
      <c r="J87" t="s">
        <v>20</v>
      </c>
      <c r="M87">
        <v>1787.1</v>
      </c>
    </row>
    <row r="88" spans="1:13" ht="15">
      <c r="A88">
        <v>82</v>
      </c>
      <c r="B88">
        <v>7190</v>
      </c>
      <c r="C88" t="s">
        <v>276</v>
      </c>
      <c r="D88" t="s">
        <v>67</v>
      </c>
      <c r="E88" t="s">
        <v>277</v>
      </c>
      <c r="F88" t="str">
        <f>"201511029994"</f>
        <v>201511029994</v>
      </c>
      <c r="G88" t="s">
        <v>278</v>
      </c>
      <c r="H88" t="s">
        <v>30</v>
      </c>
      <c r="I88">
        <v>650</v>
      </c>
      <c r="J88" t="s">
        <v>20</v>
      </c>
      <c r="K88">
        <v>6</v>
      </c>
      <c r="M88">
        <v>1016</v>
      </c>
    </row>
    <row r="89" spans="1:13" ht="15">
      <c r="A89">
        <v>83</v>
      </c>
      <c r="B89">
        <v>5569</v>
      </c>
      <c r="C89" t="s">
        <v>279</v>
      </c>
      <c r="D89" t="s">
        <v>16</v>
      </c>
      <c r="E89" t="s">
        <v>280</v>
      </c>
      <c r="F89" t="str">
        <f>"201511009223"</f>
        <v>201511009223</v>
      </c>
      <c r="G89" t="s">
        <v>281</v>
      </c>
      <c r="H89" t="s">
        <v>19</v>
      </c>
      <c r="I89">
        <v>693</v>
      </c>
      <c r="J89" t="s">
        <v>20</v>
      </c>
      <c r="K89">
        <v>6</v>
      </c>
      <c r="M89">
        <v>882</v>
      </c>
    </row>
    <row r="90" spans="1:13" ht="15">
      <c r="A90">
        <v>84</v>
      </c>
      <c r="B90">
        <v>8366</v>
      </c>
      <c r="C90" t="s">
        <v>282</v>
      </c>
      <c r="D90" t="s">
        <v>23</v>
      </c>
      <c r="E90" t="s">
        <v>283</v>
      </c>
      <c r="F90" t="str">
        <f>"201511021699"</f>
        <v>201511021699</v>
      </c>
      <c r="G90" t="s">
        <v>96</v>
      </c>
      <c r="H90" t="s">
        <v>19</v>
      </c>
      <c r="I90">
        <v>709</v>
      </c>
      <c r="J90" t="s">
        <v>20</v>
      </c>
      <c r="L90" t="s">
        <v>21</v>
      </c>
      <c r="M90">
        <v>1271</v>
      </c>
    </row>
    <row r="91" spans="1:13" ht="15">
      <c r="A91">
        <v>85</v>
      </c>
      <c r="B91">
        <v>3</v>
      </c>
      <c r="C91" t="s">
        <v>284</v>
      </c>
      <c r="D91" t="s">
        <v>16</v>
      </c>
      <c r="E91" t="s">
        <v>285</v>
      </c>
      <c r="F91" t="str">
        <f>"201102000853"</f>
        <v>201102000853</v>
      </c>
      <c r="G91" t="s">
        <v>150</v>
      </c>
      <c r="H91" t="s">
        <v>58</v>
      </c>
      <c r="I91">
        <v>610</v>
      </c>
      <c r="J91" t="s">
        <v>20</v>
      </c>
      <c r="M91">
        <v>1690</v>
      </c>
    </row>
    <row r="92" spans="1:13" ht="15">
      <c r="A92">
        <v>86</v>
      </c>
      <c r="B92">
        <v>8747</v>
      </c>
      <c r="C92" t="s">
        <v>286</v>
      </c>
      <c r="D92" t="s">
        <v>23</v>
      </c>
      <c r="E92" t="s">
        <v>287</v>
      </c>
      <c r="F92" t="str">
        <f>"201511028382"</f>
        <v>201511028382</v>
      </c>
      <c r="G92" t="s">
        <v>246</v>
      </c>
      <c r="H92" t="s">
        <v>19</v>
      </c>
      <c r="I92">
        <v>702</v>
      </c>
      <c r="J92" t="s">
        <v>20</v>
      </c>
      <c r="L92" t="s">
        <v>21</v>
      </c>
      <c r="M92">
        <v>1155.9</v>
      </c>
    </row>
    <row r="93" spans="1:13" ht="15">
      <c r="A93">
        <v>87</v>
      </c>
      <c r="B93">
        <v>907</v>
      </c>
      <c r="C93" t="s">
        <v>288</v>
      </c>
      <c r="D93" t="s">
        <v>171</v>
      </c>
      <c r="E93" t="s">
        <v>289</v>
      </c>
      <c r="F93" t="str">
        <f>"201511020412"</f>
        <v>201511020412</v>
      </c>
      <c r="G93" t="s">
        <v>65</v>
      </c>
      <c r="H93" t="s">
        <v>117</v>
      </c>
      <c r="I93">
        <v>787</v>
      </c>
      <c r="J93" t="s">
        <v>20</v>
      </c>
      <c r="M93">
        <v>1501.3</v>
      </c>
    </row>
    <row r="94" spans="1:13" ht="15">
      <c r="A94">
        <v>88</v>
      </c>
      <c r="B94">
        <v>2219</v>
      </c>
      <c r="C94" t="s">
        <v>290</v>
      </c>
      <c r="D94" t="s">
        <v>48</v>
      </c>
      <c r="E94" t="s">
        <v>291</v>
      </c>
      <c r="F94" t="str">
        <f>"201511028518"</f>
        <v>201511028518</v>
      </c>
      <c r="G94" t="s">
        <v>292</v>
      </c>
      <c r="H94" t="s">
        <v>19</v>
      </c>
      <c r="I94">
        <v>710</v>
      </c>
      <c r="J94" t="s">
        <v>20</v>
      </c>
      <c r="L94" t="s">
        <v>35</v>
      </c>
      <c r="M94">
        <v>1191.4</v>
      </c>
    </row>
    <row r="95" spans="1:13" ht="15">
      <c r="A95">
        <v>89</v>
      </c>
      <c r="B95">
        <v>1724</v>
      </c>
      <c r="C95" t="s">
        <v>293</v>
      </c>
      <c r="D95" t="s">
        <v>84</v>
      </c>
      <c r="E95" t="s">
        <v>294</v>
      </c>
      <c r="F95" t="str">
        <f>"201511032756"</f>
        <v>201511032756</v>
      </c>
      <c r="G95" t="s">
        <v>295</v>
      </c>
      <c r="H95" t="s">
        <v>19</v>
      </c>
      <c r="I95">
        <v>725</v>
      </c>
      <c r="J95" t="s">
        <v>20</v>
      </c>
      <c r="M95">
        <v>1469.4</v>
      </c>
    </row>
    <row r="96" spans="1:13" ht="15">
      <c r="A96">
        <v>90</v>
      </c>
      <c r="B96">
        <v>8032</v>
      </c>
      <c r="C96" t="s">
        <v>296</v>
      </c>
      <c r="D96" t="s">
        <v>27</v>
      </c>
      <c r="E96" t="s">
        <v>297</v>
      </c>
      <c r="F96" t="str">
        <f>"201512002085"</f>
        <v>201512002085</v>
      </c>
      <c r="G96" t="s">
        <v>34</v>
      </c>
      <c r="H96" t="s">
        <v>19</v>
      </c>
      <c r="I96">
        <v>705</v>
      </c>
      <c r="J96" t="s">
        <v>20</v>
      </c>
      <c r="M96">
        <v>1764.3</v>
      </c>
    </row>
    <row r="97" spans="1:13" ht="15">
      <c r="A97">
        <v>91</v>
      </c>
      <c r="B97">
        <v>2751</v>
      </c>
      <c r="C97" t="s">
        <v>298</v>
      </c>
      <c r="D97" t="s">
        <v>299</v>
      </c>
      <c r="E97" t="s">
        <v>300</v>
      </c>
      <c r="F97" t="str">
        <f>"201511036265"</f>
        <v>201511036265</v>
      </c>
      <c r="G97" t="s">
        <v>150</v>
      </c>
      <c r="H97" t="s">
        <v>19</v>
      </c>
      <c r="I97">
        <v>663</v>
      </c>
      <c r="J97" t="s">
        <v>20</v>
      </c>
      <c r="L97" t="s">
        <v>127</v>
      </c>
      <c r="M97">
        <v>1520</v>
      </c>
    </row>
    <row r="98" spans="1:13" ht="15">
      <c r="A98">
        <v>92</v>
      </c>
      <c r="B98">
        <v>5639</v>
      </c>
      <c r="C98" t="s">
        <v>301</v>
      </c>
      <c r="D98" t="s">
        <v>27</v>
      </c>
      <c r="E98" t="s">
        <v>302</v>
      </c>
      <c r="F98" t="str">
        <f>"201511041519"</f>
        <v>201511041519</v>
      </c>
      <c r="G98" t="s">
        <v>143</v>
      </c>
      <c r="H98" t="s">
        <v>19</v>
      </c>
      <c r="I98">
        <v>680</v>
      </c>
      <c r="J98" t="s">
        <v>20</v>
      </c>
      <c r="M98">
        <v>1553</v>
      </c>
    </row>
    <row r="99" spans="1:13" ht="15">
      <c r="A99">
        <v>93</v>
      </c>
      <c r="B99">
        <v>3247</v>
      </c>
      <c r="C99" t="s">
        <v>303</v>
      </c>
      <c r="D99" t="s">
        <v>23</v>
      </c>
      <c r="E99" t="s">
        <v>304</v>
      </c>
      <c r="F99" t="str">
        <f>"201511031622"</f>
        <v>201511031622</v>
      </c>
      <c r="G99" t="s">
        <v>210</v>
      </c>
      <c r="H99" t="s">
        <v>19</v>
      </c>
      <c r="I99">
        <v>718</v>
      </c>
      <c r="J99" t="s">
        <v>20</v>
      </c>
      <c r="L99" t="s">
        <v>21</v>
      </c>
      <c r="M99">
        <v>1509</v>
      </c>
    </row>
    <row r="100" spans="1:13" ht="15">
      <c r="A100">
        <v>94</v>
      </c>
      <c r="B100">
        <v>9341</v>
      </c>
      <c r="C100" t="s">
        <v>305</v>
      </c>
      <c r="D100" t="s">
        <v>306</v>
      </c>
      <c r="E100" t="s">
        <v>307</v>
      </c>
      <c r="F100" t="str">
        <f>"201511012356"</f>
        <v>201511012356</v>
      </c>
      <c r="G100" t="s">
        <v>272</v>
      </c>
      <c r="H100" t="s">
        <v>30</v>
      </c>
      <c r="I100">
        <v>651</v>
      </c>
      <c r="J100" t="s">
        <v>20</v>
      </c>
      <c r="L100" t="s">
        <v>21</v>
      </c>
      <c r="M100">
        <v>1530</v>
      </c>
    </row>
    <row r="101" spans="1:13" ht="15">
      <c r="A101">
        <v>95</v>
      </c>
      <c r="B101">
        <v>7847</v>
      </c>
      <c r="C101" t="s">
        <v>308</v>
      </c>
      <c r="D101" t="s">
        <v>44</v>
      </c>
      <c r="E101" t="s">
        <v>309</v>
      </c>
      <c r="F101" t="str">
        <f>"201511040286"</f>
        <v>201511040286</v>
      </c>
      <c r="G101" t="s">
        <v>310</v>
      </c>
      <c r="H101" t="s">
        <v>58</v>
      </c>
      <c r="I101">
        <v>616</v>
      </c>
      <c r="J101" t="s">
        <v>20</v>
      </c>
      <c r="M101">
        <v>1769</v>
      </c>
    </row>
    <row r="102" spans="1:13" ht="15">
      <c r="A102">
        <v>96</v>
      </c>
      <c r="B102">
        <v>4025</v>
      </c>
      <c r="C102" t="s">
        <v>311</v>
      </c>
      <c r="D102" t="s">
        <v>77</v>
      </c>
      <c r="E102" t="s">
        <v>312</v>
      </c>
      <c r="F102" t="str">
        <f>"201511018297"</f>
        <v>201511018297</v>
      </c>
      <c r="G102" t="s">
        <v>313</v>
      </c>
      <c r="H102" t="s">
        <v>19</v>
      </c>
      <c r="I102">
        <v>677</v>
      </c>
      <c r="J102" t="s">
        <v>20</v>
      </c>
      <c r="K102">
        <v>6</v>
      </c>
      <c r="L102" t="s">
        <v>35</v>
      </c>
      <c r="M102">
        <v>1228.3</v>
      </c>
    </row>
    <row r="103" spans="1:13" ht="15">
      <c r="A103">
        <v>97</v>
      </c>
      <c r="B103">
        <v>4532</v>
      </c>
      <c r="C103" t="s">
        <v>314</v>
      </c>
      <c r="D103" t="s">
        <v>315</v>
      </c>
      <c r="E103" t="s">
        <v>316</v>
      </c>
      <c r="F103" t="str">
        <f>"201510004463"</f>
        <v>201510004463</v>
      </c>
      <c r="G103" t="s">
        <v>317</v>
      </c>
      <c r="H103" t="s">
        <v>19</v>
      </c>
      <c r="I103">
        <v>699</v>
      </c>
      <c r="J103" t="s">
        <v>20</v>
      </c>
      <c r="M103">
        <v>1597.1</v>
      </c>
    </row>
    <row r="104" spans="1:13" ht="15">
      <c r="A104">
        <v>98</v>
      </c>
      <c r="B104">
        <v>6119</v>
      </c>
      <c r="C104" t="s">
        <v>318</v>
      </c>
      <c r="D104" t="s">
        <v>80</v>
      </c>
      <c r="E104" t="s">
        <v>319</v>
      </c>
      <c r="F104" t="str">
        <f>"201206000061"</f>
        <v>201206000061</v>
      </c>
      <c r="G104" t="s">
        <v>320</v>
      </c>
      <c r="H104" t="s">
        <v>19</v>
      </c>
      <c r="I104">
        <v>704</v>
      </c>
      <c r="J104" t="s">
        <v>20</v>
      </c>
      <c r="L104" t="s">
        <v>21</v>
      </c>
      <c r="M104">
        <v>1124.3</v>
      </c>
    </row>
    <row r="105" spans="1:13" ht="15">
      <c r="A105">
        <v>99</v>
      </c>
      <c r="B105">
        <v>3094</v>
      </c>
      <c r="C105" t="s">
        <v>321</v>
      </c>
      <c r="D105" t="s">
        <v>37</v>
      </c>
      <c r="E105" t="s">
        <v>322</v>
      </c>
      <c r="F105" t="str">
        <f>"201102000454"</f>
        <v>201102000454</v>
      </c>
      <c r="G105" t="s">
        <v>82</v>
      </c>
      <c r="H105" t="s">
        <v>58</v>
      </c>
      <c r="I105">
        <v>632</v>
      </c>
      <c r="J105" t="s">
        <v>20</v>
      </c>
      <c r="K105">
        <v>6</v>
      </c>
      <c r="M105">
        <v>1462.8</v>
      </c>
    </row>
    <row r="106" spans="1:13" ht="15">
      <c r="A106">
        <v>100</v>
      </c>
      <c r="B106">
        <v>7008</v>
      </c>
      <c r="C106" t="s">
        <v>323</v>
      </c>
      <c r="D106" t="s">
        <v>37</v>
      </c>
      <c r="E106" t="s">
        <v>324</v>
      </c>
      <c r="F106" t="str">
        <f>"201511014582"</f>
        <v>201511014582</v>
      </c>
      <c r="G106" t="s">
        <v>325</v>
      </c>
      <c r="H106" t="s">
        <v>326</v>
      </c>
      <c r="I106">
        <v>798</v>
      </c>
      <c r="J106" t="s">
        <v>20</v>
      </c>
      <c r="K106">
        <v>6</v>
      </c>
      <c r="M106">
        <v>1373</v>
      </c>
    </row>
    <row r="107" spans="1:13" ht="15">
      <c r="A107">
        <v>101</v>
      </c>
      <c r="B107">
        <v>5393</v>
      </c>
      <c r="C107" t="s">
        <v>327</v>
      </c>
      <c r="D107" t="s">
        <v>80</v>
      </c>
      <c r="E107" t="s">
        <v>328</v>
      </c>
      <c r="F107" t="str">
        <f>"201511015910"</f>
        <v>201511015910</v>
      </c>
      <c r="G107" t="s">
        <v>197</v>
      </c>
      <c r="H107" t="s">
        <v>117</v>
      </c>
      <c r="I107">
        <v>773</v>
      </c>
      <c r="J107" t="s">
        <v>20</v>
      </c>
      <c r="M107">
        <v>1419.9</v>
      </c>
    </row>
    <row r="108" spans="1:13" ht="15">
      <c r="A108">
        <v>102</v>
      </c>
      <c r="B108">
        <v>5857</v>
      </c>
      <c r="C108" t="s">
        <v>329</v>
      </c>
      <c r="D108" t="s">
        <v>67</v>
      </c>
      <c r="E108" t="s">
        <v>330</v>
      </c>
      <c r="F108" t="str">
        <f>"201511013207"</f>
        <v>201511013207</v>
      </c>
      <c r="G108" t="s">
        <v>162</v>
      </c>
      <c r="H108" t="s">
        <v>19</v>
      </c>
      <c r="I108">
        <v>676</v>
      </c>
      <c r="J108" t="s">
        <v>20</v>
      </c>
      <c r="L108" t="s">
        <v>35</v>
      </c>
      <c r="M108">
        <v>1300.7</v>
      </c>
    </row>
    <row r="109" spans="1:13" ht="15">
      <c r="A109">
        <v>103</v>
      </c>
      <c r="B109">
        <v>8080</v>
      </c>
      <c r="C109" t="s">
        <v>331</v>
      </c>
      <c r="D109" t="s">
        <v>332</v>
      </c>
      <c r="E109" t="s">
        <v>333</v>
      </c>
      <c r="F109" t="str">
        <f>"201511038863"</f>
        <v>201511038863</v>
      </c>
      <c r="G109" t="s">
        <v>207</v>
      </c>
      <c r="H109" t="s">
        <v>19</v>
      </c>
      <c r="I109">
        <v>743</v>
      </c>
      <c r="J109" t="s">
        <v>20</v>
      </c>
      <c r="K109">
        <v>6</v>
      </c>
      <c r="L109" t="s">
        <v>21</v>
      </c>
      <c r="M109">
        <v>1051.6</v>
      </c>
    </row>
    <row r="110" spans="1:13" ht="15">
      <c r="A110">
        <v>104</v>
      </c>
      <c r="B110">
        <v>4259</v>
      </c>
      <c r="C110" t="s">
        <v>334</v>
      </c>
      <c r="D110" t="s">
        <v>115</v>
      </c>
      <c r="E110" t="s">
        <v>335</v>
      </c>
      <c r="F110" t="str">
        <f>"200911000300"</f>
        <v>200911000300</v>
      </c>
      <c r="G110" t="s">
        <v>150</v>
      </c>
      <c r="H110" t="s">
        <v>30</v>
      </c>
      <c r="I110">
        <v>635</v>
      </c>
      <c r="J110" t="s">
        <v>20</v>
      </c>
      <c r="M110">
        <v>1624</v>
      </c>
    </row>
    <row r="111" spans="1:13" ht="15">
      <c r="A111">
        <v>105</v>
      </c>
      <c r="B111">
        <v>1688</v>
      </c>
      <c r="C111" t="s">
        <v>336</v>
      </c>
      <c r="D111" t="s">
        <v>67</v>
      </c>
      <c r="E111" t="s">
        <v>337</v>
      </c>
      <c r="F111" t="str">
        <f>"201510000953"</f>
        <v>201510000953</v>
      </c>
      <c r="G111" t="s">
        <v>338</v>
      </c>
      <c r="H111" t="s">
        <v>19</v>
      </c>
      <c r="I111">
        <v>752</v>
      </c>
      <c r="J111" t="s">
        <v>20</v>
      </c>
      <c r="M111">
        <v>1501</v>
      </c>
    </row>
    <row r="112" spans="1:13" ht="15">
      <c r="A112">
        <v>106</v>
      </c>
      <c r="B112">
        <v>2563</v>
      </c>
      <c r="C112" t="s">
        <v>339</v>
      </c>
      <c r="D112" t="s">
        <v>340</v>
      </c>
      <c r="E112" t="s">
        <v>341</v>
      </c>
      <c r="F112" t="str">
        <f>"200911000301"</f>
        <v>200911000301</v>
      </c>
      <c r="G112" t="s">
        <v>342</v>
      </c>
      <c r="H112" t="s">
        <v>19</v>
      </c>
      <c r="I112">
        <v>728</v>
      </c>
      <c r="J112" t="s">
        <v>20</v>
      </c>
      <c r="K112">
        <v>6</v>
      </c>
      <c r="L112" t="s">
        <v>21</v>
      </c>
      <c r="M112">
        <v>1283.3</v>
      </c>
    </row>
    <row r="113" spans="1:13" ht="15">
      <c r="A113">
        <v>107</v>
      </c>
      <c r="B113">
        <v>5484</v>
      </c>
      <c r="C113" t="s">
        <v>343</v>
      </c>
      <c r="D113" t="s">
        <v>67</v>
      </c>
      <c r="E113" t="s">
        <v>344</v>
      </c>
      <c r="F113" t="str">
        <f>"201511015681"</f>
        <v>201511015681</v>
      </c>
      <c r="G113" t="s">
        <v>345</v>
      </c>
      <c r="H113" t="s">
        <v>19</v>
      </c>
      <c r="I113">
        <v>684</v>
      </c>
      <c r="J113" t="s">
        <v>20</v>
      </c>
      <c r="L113" t="s">
        <v>113</v>
      </c>
      <c r="M113">
        <v>1065.7</v>
      </c>
    </row>
    <row r="114" spans="1:13" ht="15">
      <c r="A114">
        <v>108</v>
      </c>
      <c r="B114">
        <v>9000</v>
      </c>
      <c r="C114" t="s">
        <v>346</v>
      </c>
      <c r="D114" t="s">
        <v>37</v>
      </c>
      <c r="E114" t="s">
        <v>347</v>
      </c>
      <c r="F114" t="str">
        <f>"201511022672"</f>
        <v>201511022672</v>
      </c>
      <c r="G114" t="s">
        <v>317</v>
      </c>
      <c r="H114" t="s">
        <v>19</v>
      </c>
      <c r="I114">
        <v>699</v>
      </c>
      <c r="J114" t="s">
        <v>20</v>
      </c>
      <c r="L114" t="s">
        <v>21</v>
      </c>
      <c r="M114">
        <v>1358</v>
      </c>
    </row>
    <row r="115" spans="1:13" ht="15">
      <c r="A115">
        <v>109</v>
      </c>
      <c r="B115">
        <v>2806</v>
      </c>
      <c r="C115" t="s">
        <v>348</v>
      </c>
      <c r="D115" t="s">
        <v>84</v>
      </c>
      <c r="E115" t="s">
        <v>349</v>
      </c>
      <c r="F115" t="str">
        <f>"201511023670"</f>
        <v>201511023670</v>
      </c>
      <c r="G115" t="s">
        <v>246</v>
      </c>
      <c r="H115" t="s">
        <v>117</v>
      </c>
      <c r="I115">
        <v>778</v>
      </c>
      <c r="J115" t="s">
        <v>20</v>
      </c>
      <c r="L115" t="s">
        <v>35</v>
      </c>
      <c r="M115">
        <v>1115</v>
      </c>
    </row>
    <row r="116" spans="1:13" ht="15">
      <c r="A116">
        <v>110</v>
      </c>
      <c r="B116">
        <v>1573</v>
      </c>
      <c r="C116" t="s">
        <v>350</v>
      </c>
      <c r="D116" t="s">
        <v>84</v>
      </c>
      <c r="E116" t="s">
        <v>351</v>
      </c>
      <c r="F116" t="str">
        <f>"201511015275"</f>
        <v>201511015275</v>
      </c>
      <c r="G116" t="s">
        <v>102</v>
      </c>
      <c r="H116" t="s">
        <v>19</v>
      </c>
      <c r="I116">
        <v>689</v>
      </c>
      <c r="J116" t="s">
        <v>20</v>
      </c>
      <c r="L116" t="s">
        <v>21</v>
      </c>
      <c r="M116">
        <v>1444.6</v>
      </c>
    </row>
    <row r="117" spans="1:13" ht="15">
      <c r="A117">
        <v>111</v>
      </c>
      <c r="B117">
        <v>2605</v>
      </c>
      <c r="C117" t="s">
        <v>352</v>
      </c>
      <c r="D117" t="s">
        <v>80</v>
      </c>
      <c r="E117" t="s">
        <v>353</v>
      </c>
      <c r="F117" t="str">
        <f>"201511033283"</f>
        <v>201511033283</v>
      </c>
      <c r="G117" t="s">
        <v>179</v>
      </c>
      <c r="H117" t="s">
        <v>19</v>
      </c>
      <c r="I117">
        <v>727</v>
      </c>
      <c r="J117" t="s">
        <v>20</v>
      </c>
      <c r="L117" t="s">
        <v>113</v>
      </c>
      <c r="M117">
        <v>948.5</v>
      </c>
    </row>
    <row r="118" spans="1:13" ht="15">
      <c r="A118">
        <v>112</v>
      </c>
      <c r="B118">
        <v>288</v>
      </c>
      <c r="C118" t="s">
        <v>354</v>
      </c>
      <c r="D118" t="s">
        <v>355</v>
      </c>
      <c r="E118" t="s">
        <v>356</v>
      </c>
      <c r="F118" t="str">
        <f>"201511014713"</f>
        <v>201511014713</v>
      </c>
      <c r="G118" t="s">
        <v>357</v>
      </c>
      <c r="H118" t="s">
        <v>19</v>
      </c>
      <c r="I118">
        <v>694</v>
      </c>
      <c r="J118" t="s">
        <v>20</v>
      </c>
      <c r="K118">
        <v>6</v>
      </c>
      <c r="M118">
        <v>876.8</v>
      </c>
    </row>
    <row r="119" spans="1:13" ht="15">
      <c r="A119">
        <v>113</v>
      </c>
      <c r="B119">
        <v>1409</v>
      </c>
      <c r="C119" t="s">
        <v>358</v>
      </c>
      <c r="D119" t="s">
        <v>55</v>
      </c>
      <c r="E119" t="s">
        <v>359</v>
      </c>
      <c r="F119" t="str">
        <f>"201510003974"</f>
        <v>201510003974</v>
      </c>
      <c r="G119" t="s">
        <v>126</v>
      </c>
      <c r="H119" t="s">
        <v>19</v>
      </c>
      <c r="I119">
        <v>724</v>
      </c>
      <c r="J119" t="s">
        <v>20</v>
      </c>
      <c r="L119" t="s">
        <v>35</v>
      </c>
      <c r="M119">
        <v>1255.2</v>
      </c>
    </row>
    <row r="120" spans="1:13" ht="15">
      <c r="A120">
        <v>114</v>
      </c>
      <c r="B120">
        <v>8828</v>
      </c>
      <c r="C120" t="s">
        <v>360</v>
      </c>
      <c r="D120" t="s">
        <v>77</v>
      </c>
      <c r="E120" t="s">
        <v>361</v>
      </c>
      <c r="F120" t="str">
        <f>"201511021676"</f>
        <v>201511021676</v>
      </c>
      <c r="G120" t="s">
        <v>182</v>
      </c>
      <c r="H120" t="s">
        <v>19</v>
      </c>
      <c r="I120">
        <v>742</v>
      </c>
      <c r="J120" t="s">
        <v>20</v>
      </c>
      <c r="L120" t="s">
        <v>113</v>
      </c>
      <c r="M120">
        <v>948.2</v>
      </c>
    </row>
    <row r="121" spans="1:13" ht="15">
      <c r="A121">
        <v>115</v>
      </c>
      <c r="B121">
        <v>7048</v>
      </c>
      <c r="C121" t="s">
        <v>362</v>
      </c>
      <c r="D121" t="s">
        <v>23</v>
      </c>
      <c r="E121" t="s">
        <v>363</v>
      </c>
      <c r="F121" t="str">
        <f>"201511025915"</f>
        <v>201511025915</v>
      </c>
      <c r="G121" t="s">
        <v>112</v>
      </c>
      <c r="H121" t="s">
        <v>19</v>
      </c>
      <c r="I121">
        <v>745</v>
      </c>
      <c r="J121" t="s">
        <v>20</v>
      </c>
      <c r="K121">
        <v>6</v>
      </c>
      <c r="M121">
        <v>1096.3</v>
      </c>
    </row>
    <row r="122" spans="1:13" ht="15">
      <c r="A122">
        <v>116</v>
      </c>
      <c r="B122">
        <v>1385</v>
      </c>
      <c r="C122" t="s">
        <v>364</v>
      </c>
      <c r="D122" t="s">
        <v>155</v>
      </c>
      <c r="E122" t="s">
        <v>365</v>
      </c>
      <c r="F122" t="str">
        <f>"201510004469"</f>
        <v>201510004469</v>
      </c>
      <c r="G122" t="s">
        <v>197</v>
      </c>
      <c r="H122" t="s">
        <v>19</v>
      </c>
      <c r="I122">
        <v>691</v>
      </c>
      <c r="J122" t="s">
        <v>20</v>
      </c>
      <c r="L122" t="s">
        <v>35</v>
      </c>
      <c r="M122">
        <v>1231</v>
      </c>
    </row>
    <row r="123" spans="1:13" ht="15">
      <c r="A123">
        <v>117</v>
      </c>
      <c r="B123">
        <v>3487</v>
      </c>
      <c r="C123" t="s">
        <v>366</v>
      </c>
      <c r="D123" t="s">
        <v>16</v>
      </c>
      <c r="E123" t="s">
        <v>367</v>
      </c>
      <c r="F123" t="str">
        <f>"201510003883"</f>
        <v>201510003883</v>
      </c>
      <c r="G123" t="s">
        <v>368</v>
      </c>
      <c r="H123" t="s">
        <v>117</v>
      </c>
      <c r="I123">
        <v>763</v>
      </c>
      <c r="J123" t="s">
        <v>20</v>
      </c>
      <c r="M123">
        <v>1433.1</v>
      </c>
    </row>
    <row r="124" spans="1:13" ht="15">
      <c r="A124">
        <v>118</v>
      </c>
      <c r="B124">
        <v>5929</v>
      </c>
      <c r="C124" t="s">
        <v>369</v>
      </c>
      <c r="D124" t="s">
        <v>370</v>
      </c>
      <c r="E124" t="s">
        <v>371</v>
      </c>
      <c r="F124" t="str">
        <f>"201512000021"</f>
        <v>201512000021</v>
      </c>
      <c r="G124" t="s">
        <v>18</v>
      </c>
      <c r="H124" t="s">
        <v>117</v>
      </c>
      <c r="I124">
        <v>786</v>
      </c>
      <c r="J124" t="s">
        <v>20</v>
      </c>
      <c r="M124">
        <v>1619.4</v>
      </c>
    </row>
    <row r="125" spans="1:13" ht="15">
      <c r="A125">
        <v>119</v>
      </c>
      <c r="B125">
        <v>8889</v>
      </c>
      <c r="C125" t="s">
        <v>372</v>
      </c>
      <c r="D125" t="s">
        <v>37</v>
      </c>
      <c r="E125" t="s">
        <v>373</v>
      </c>
      <c r="F125" t="str">
        <f>"201511004500"</f>
        <v>201511004500</v>
      </c>
      <c r="G125" t="s">
        <v>374</v>
      </c>
      <c r="H125" t="s">
        <v>375</v>
      </c>
      <c r="I125">
        <v>656</v>
      </c>
      <c r="J125" t="s">
        <v>20</v>
      </c>
      <c r="K125">
        <v>6</v>
      </c>
      <c r="M125">
        <v>756.4</v>
      </c>
    </row>
    <row r="126" spans="1:13" ht="15">
      <c r="A126">
        <v>120</v>
      </c>
      <c r="B126">
        <v>5437</v>
      </c>
      <c r="C126" t="s">
        <v>376</v>
      </c>
      <c r="D126" t="s">
        <v>23</v>
      </c>
      <c r="E126" t="s">
        <v>377</v>
      </c>
      <c r="F126" t="str">
        <f>"201103000275"</f>
        <v>201103000275</v>
      </c>
      <c r="G126" t="s">
        <v>272</v>
      </c>
      <c r="H126" t="s">
        <v>30</v>
      </c>
      <c r="I126">
        <v>651</v>
      </c>
      <c r="J126" t="s">
        <v>20</v>
      </c>
      <c r="L126" t="s">
        <v>127</v>
      </c>
      <c r="M126">
        <v>1358.5</v>
      </c>
    </row>
    <row r="127" spans="1:13" ht="15">
      <c r="A127">
        <v>121</v>
      </c>
      <c r="B127">
        <v>6148</v>
      </c>
      <c r="C127" t="s">
        <v>378</v>
      </c>
      <c r="D127" t="s">
        <v>379</v>
      </c>
      <c r="E127" t="s">
        <v>380</v>
      </c>
      <c r="F127" t="str">
        <f>"201510003549"</f>
        <v>201510003549</v>
      </c>
      <c r="G127" t="s">
        <v>39</v>
      </c>
      <c r="H127" t="s">
        <v>19</v>
      </c>
      <c r="I127">
        <v>673</v>
      </c>
      <c r="J127" t="s">
        <v>20</v>
      </c>
      <c r="L127" t="s">
        <v>381</v>
      </c>
      <c r="M127">
        <v>833.8</v>
      </c>
    </row>
    <row r="128" spans="1:13" ht="15">
      <c r="A128">
        <v>122</v>
      </c>
      <c r="B128">
        <v>3757</v>
      </c>
      <c r="C128" t="s">
        <v>382</v>
      </c>
      <c r="D128" t="s">
        <v>16</v>
      </c>
      <c r="E128" t="s">
        <v>383</v>
      </c>
      <c r="F128" t="str">
        <f>"201510001327"</f>
        <v>201510001327</v>
      </c>
      <c r="G128" t="s">
        <v>384</v>
      </c>
      <c r="H128" t="s">
        <v>117</v>
      </c>
      <c r="I128">
        <v>785</v>
      </c>
      <c r="J128" t="s">
        <v>20</v>
      </c>
      <c r="M128">
        <v>1494</v>
      </c>
    </row>
    <row r="129" spans="1:13" ht="15">
      <c r="A129">
        <v>123</v>
      </c>
      <c r="B129">
        <v>9451</v>
      </c>
      <c r="C129" t="s">
        <v>385</v>
      </c>
      <c r="D129" t="s">
        <v>386</v>
      </c>
      <c r="E129" t="s">
        <v>387</v>
      </c>
      <c r="F129" t="str">
        <f>"201511005240"</f>
        <v>201511005240</v>
      </c>
      <c r="G129" t="s">
        <v>292</v>
      </c>
      <c r="H129" t="s">
        <v>19</v>
      </c>
      <c r="I129">
        <v>710</v>
      </c>
      <c r="J129" t="s">
        <v>20</v>
      </c>
      <c r="M129">
        <v>1517.8</v>
      </c>
    </row>
    <row r="130" spans="1:13" ht="15">
      <c r="A130">
        <v>124</v>
      </c>
      <c r="B130">
        <v>6054</v>
      </c>
      <c r="C130" t="s">
        <v>388</v>
      </c>
      <c r="D130" t="s">
        <v>389</v>
      </c>
      <c r="E130" t="s">
        <v>390</v>
      </c>
      <c r="F130" t="str">
        <f>"201511024262"</f>
        <v>201511024262</v>
      </c>
      <c r="G130" t="s">
        <v>391</v>
      </c>
      <c r="H130" t="s">
        <v>19</v>
      </c>
      <c r="I130">
        <v>665</v>
      </c>
      <c r="J130" t="s">
        <v>20</v>
      </c>
      <c r="L130" t="s">
        <v>21</v>
      </c>
      <c r="M130">
        <v>1199.7</v>
      </c>
    </row>
    <row r="131" spans="1:13" ht="15">
      <c r="A131">
        <v>125</v>
      </c>
      <c r="B131">
        <v>3481</v>
      </c>
      <c r="C131" t="s">
        <v>392</v>
      </c>
      <c r="D131" t="s">
        <v>16</v>
      </c>
      <c r="E131" t="s">
        <v>393</v>
      </c>
      <c r="F131" t="str">
        <f>"201510004982"</f>
        <v>201510004982</v>
      </c>
      <c r="G131" t="s">
        <v>194</v>
      </c>
      <c r="H131" t="s">
        <v>19</v>
      </c>
      <c r="I131">
        <v>662</v>
      </c>
      <c r="J131" t="s">
        <v>20</v>
      </c>
      <c r="L131" t="s">
        <v>127</v>
      </c>
      <c r="M131">
        <v>1378.7</v>
      </c>
    </row>
    <row r="132" spans="1:13" ht="15">
      <c r="A132">
        <v>126</v>
      </c>
      <c r="B132">
        <v>3331</v>
      </c>
      <c r="C132" t="s">
        <v>394</v>
      </c>
      <c r="D132" t="s">
        <v>395</v>
      </c>
      <c r="E132" t="s">
        <v>396</v>
      </c>
      <c r="F132" t="str">
        <f>"201511022545"</f>
        <v>201511022545</v>
      </c>
      <c r="G132" t="s">
        <v>397</v>
      </c>
      <c r="H132" t="s">
        <v>398</v>
      </c>
      <c r="I132">
        <v>755</v>
      </c>
      <c r="J132" t="s">
        <v>20</v>
      </c>
      <c r="K132">
        <v>6</v>
      </c>
      <c r="M132">
        <v>1529</v>
      </c>
    </row>
    <row r="133" spans="1:13" ht="15">
      <c r="A133">
        <v>127</v>
      </c>
      <c r="B133">
        <v>2951</v>
      </c>
      <c r="C133" t="s">
        <v>399</v>
      </c>
      <c r="D133" t="s">
        <v>37</v>
      </c>
      <c r="E133" t="s">
        <v>400</v>
      </c>
      <c r="F133" t="str">
        <f>"200712001787"</f>
        <v>200712001787</v>
      </c>
      <c r="G133" t="s">
        <v>234</v>
      </c>
      <c r="H133" t="s">
        <v>117</v>
      </c>
      <c r="I133">
        <v>765</v>
      </c>
      <c r="J133" t="s">
        <v>20</v>
      </c>
      <c r="M133">
        <v>1607.6</v>
      </c>
    </row>
    <row r="134" spans="1:13" ht="15">
      <c r="A134">
        <v>128</v>
      </c>
      <c r="B134">
        <v>3212</v>
      </c>
      <c r="C134" t="s">
        <v>401</v>
      </c>
      <c r="D134" t="s">
        <v>16</v>
      </c>
      <c r="E134" t="s">
        <v>402</v>
      </c>
      <c r="F134" t="str">
        <f>"201511036140"</f>
        <v>201511036140</v>
      </c>
      <c r="G134" t="s">
        <v>126</v>
      </c>
      <c r="H134" t="s">
        <v>19</v>
      </c>
      <c r="I134">
        <v>724</v>
      </c>
      <c r="J134" t="s">
        <v>20</v>
      </c>
      <c r="L134" t="s">
        <v>21</v>
      </c>
      <c r="M134">
        <v>1531</v>
      </c>
    </row>
    <row r="135" spans="1:13" ht="15">
      <c r="A135">
        <v>129</v>
      </c>
      <c r="B135">
        <v>4124</v>
      </c>
      <c r="C135" t="s">
        <v>403</v>
      </c>
      <c r="D135" t="s">
        <v>16</v>
      </c>
      <c r="E135" t="s">
        <v>404</v>
      </c>
      <c r="F135" t="str">
        <f>"201511030412"</f>
        <v>201511030412</v>
      </c>
      <c r="G135" t="s">
        <v>405</v>
      </c>
      <c r="H135" t="s">
        <v>58</v>
      </c>
      <c r="I135">
        <v>614</v>
      </c>
      <c r="J135" t="s">
        <v>20</v>
      </c>
      <c r="K135">
        <v>6</v>
      </c>
      <c r="M135">
        <v>934.5</v>
      </c>
    </row>
    <row r="136" spans="1:13" ht="15">
      <c r="A136">
        <v>130</v>
      </c>
      <c r="B136">
        <v>4529</v>
      </c>
      <c r="C136" t="s">
        <v>406</v>
      </c>
      <c r="D136" t="s">
        <v>407</v>
      </c>
      <c r="E136" t="s">
        <v>408</v>
      </c>
      <c r="F136" t="str">
        <f>"201511037370"</f>
        <v>201511037370</v>
      </c>
      <c r="G136" t="s">
        <v>405</v>
      </c>
      <c r="H136" t="s">
        <v>19</v>
      </c>
      <c r="I136">
        <v>682</v>
      </c>
      <c r="J136" t="s">
        <v>20</v>
      </c>
      <c r="K136">
        <v>6</v>
      </c>
      <c r="M136">
        <v>1305.6</v>
      </c>
    </row>
    <row r="137" spans="1:13" ht="15">
      <c r="A137">
        <v>131</v>
      </c>
      <c r="B137">
        <v>282</v>
      </c>
      <c r="C137" t="s">
        <v>409</v>
      </c>
      <c r="D137" t="s">
        <v>410</v>
      </c>
      <c r="E137" t="s">
        <v>411</v>
      </c>
      <c r="F137" t="str">
        <f>"201011000202"</f>
        <v>201011000202</v>
      </c>
      <c r="G137" t="s">
        <v>82</v>
      </c>
      <c r="H137" t="s">
        <v>19</v>
      </c>
      <c r="I137">
        <v>753</v>
      </c>
      <c r="J137" t="s">
        <v>20</v>
      </c>
      <c r="K137">
        <v>6</v>
      </c>
      <c r="L137" t="s">
        <v>21</v>
      </c>
      <c r="M137">
        <v>1002.7</v>
      </c>
    </row>
    <row r="138" spans="1:13" ht="15">
      <c r="A138">
        <v>132</v>
      </c>
      <c r="B138">
        <v>284</v>
      </c>
      <c r="C138" t="s">
        <v>412</v>
      </c>
      <c r="D138" t="s">
        <v>23</v>
      </c>
      <c r="E138" t="s">
        <v>413</v>
      </c>
      <c r="F138" t="str">
        <f>"201511027522"</f>
        <v>201511027522</v>
      </c>
      <c r="G138" t="s">
        <v>414</v>
      </c>
      <c r="H138" t="s">
        <v>19</v>
      </c>
      <c r="I138">
        <v>713</v>
      </c>
      <c r="J138" t="s">
        <v>20</v>
      </c>
      <c r="L138" t="s">
        <v>35</v>
      </c>
      <c r="M138">
        <v>1147.6</v>
      </c>
    </row>
    <row r="139" spans="1:13" ht="15">
      <c r="A139">
        <v>133</v>
      </c>
      <c r="B139">
        <v>2132</v>
      </c>
      <c r="C139" t="s">
        <v>415</v>
      </c>
      <c r="D139" t="s">
        <v>416</v>
      </c>
      <c r="E139" t="s">
        <v>417</v>
      </c>
      <c r="F139" t="str">
        <f>"201511020646"</f>
        <v>201511020646</v>
      </c>
      <c r="G139" t="s">
        <v>391</v>
      </c>
      <c r="H139" t="s">
        <v>19</v>
      </c>
      <c r="I139">
        <v>665</v>
      </c>
      <c r="J139" t="s">
        <v>20</v>
      </c>
      <c r="M139">
        <v>1509</v>
      </c>
    </row>
    <row r="140" spans="1:13" ht="15">
      <c r="A140">
        <v>134</v>
      </c>
      <c r="B140">
        <v>5815</v>
      </c>
      <c r="C140" t="s">
        <v>418</v>
      </c>
      <c r="D140" t="s">
        <v>222</v>
      </c>
      <c r="E140" t="s">
        <v>419</v>
      </c>
      <c r="F140" t="str">
        <f>"201511041946"</f>
        <v>201511041946</v>
      </c>
      <c r="G140" t="s">
        <v>420</v>
      </c>
      <c r="H140" t="s">
        <v>19</v>
      </c>
      <c r="I140">
        <v>681</v>
      </c>
      <c r="J140" t="s">
        <v>20</v>
      </c>
      <c r="K140">
        <v>6</v>
      </c>
      <c r="M140">
        <v>1056</v>
      </c>
    </row>
    <row r="141" spans="1:13" ht="15">
      <c r="A141">
        <v>135</v>
      </c>
      <c r="B141">
        <v>2257</v>
      </c>
      <c r="C141" t="s">
        <v>421</v>
      </c>
      <c r="D141" t="s">
        <v>48</v>
      </c>
      <c r="E141" t="s">
        <v>422</v>
      </c>
      <c r="F141" t="str">
        <f>"201511029948"</f>
        <v>201511029948</v>
      </c>
      <c r="G141" t="s">
        <v>194</v>
      </c>
      <c r="H141" t="s">
        <v>19</v>
      </c>
      <c r="I141">
        <v>662</v>
      </c>
      <c r="J141" t="s">
        <v>20</v>
      </c>
      <c r="L141" t="s">
        <v>21</v>
      </c>
      <c r="M141">
        <v>1356.9</v>
      </c>
    </row>
    <row r="142" spans="1:13" ht="15">
      <c r="A142">
        <v>136</v>
      </c>
      <c r="B142">
        <v>9435</v>
      </c>
      <c r="C142" t="s">
        <v>423</v>
      </c>
      <c r="D142" t="s">
        <v>16</v>
      </c>
      <c r="E142" t="s">
        <v>424</v>
      </c>
      <c r="F142" t="str">
        <f>"201510002032"</f>
        <v>201510002032</v>
      </c>
      <c r="G142" t="s">
        <v>215</v>
      </c>
      <c r="H142" t="s">
        <v>19</v>
      </c>
      <c r="I142">
        <v>733</v>
      </c>
      <c r="J142" t="s">
        <v>20</v>
      </c>
      <c r="M142">
        <v>1521.1</v>
      </c>
    </row>
    <row r="143" spans="1:13" ht="15">
      <c r="A143">
        <v>137</v>
      </c>
      <c r="B143">
        <v>3261</v>
      </c>
      <c r="C143" t="s">
        <v>425</v>
      </c>
      <c r="D143" t="s">
        <v>299</v>
      </c>
      <c r="E143" t="s">
        <v>426</v>
      </c>
      <c r="F143" t="str">
        <f>"201511011983"</f>
        <v>201511011983</v>
      </c>
      <c r="G143" t="s">
        <v>292</v>
      </c>
      <c r="H143" t="s">
        <v>19</v>
      </c>
      <c r="I143">
        <v>710</v>
      </c>
      <c r="J143" t="s">
        <v>20</v>
      </c>
      <c r="L143" t="s">
        <v>21</v>
      </c>
      <c r="M143">
        <v>1129.7</v>
      </c>
    </row>
    <row r="144" spans="1:13" ht="15">
      <c r="A144">
        <v>138</v>
      </c>
      <c r="B144">
        <v>832</v>
      </c>
      <c r="C144" t="s">
        <v>427</v>
      </c>
      <c r="D144" t="s">
        <v>171</v>
      </c>
      <c r="E144" t="s">
        <v>428</v>
      </c>
      <c r="F144" t="str">
        <f>"201511016527"</f>
        <v>201511016527</v>
      </c>
      <c r="G144" t="s">
        <v>429</v>
      </c>
      <c r="H144" t="s">
        <v>19</v>
      </c>
      <c r="I144">
        <v>749</v>
      </c>
      <c r="J144" t="s">
        <v>20</v>
      </c>
      <c r="M144">
        <v>1782</v>
      </c>
    </row>
    <row r="145" spans="1:13" ht="15">
      <c r="A145">
        <v>139</v>
      </c>
      <c r="B145">
        <v>3513</v>
      </c>
      <c r="C145" t="s">
        <v>430</v>
      </c>
      <c r="D145" t="s">
        <v>88</v>
      </c>
      <c r="E145" t="s">
        <v>431</v>
      </c>
      <c r="F145" t="str">
        <f>"201511026969"</f>
        <v>201511026969</v>
      </c>
      <c r="G145" t="s">
        <v>90</v>
      </c>
      <c r="H145" t="s">
        <v>117</v>
      </c>
      <c r="I145">
        <v>779</v>
      </c>
      <c r="J145" t="s">
        <v>20</v>
      </c>
      <c r="M145">
        <v>1526.6</v>
      </c>
    </row>
    <row r="146" spans="1:13" ht="15">
      <c r="A146">
        <v>140</v>
      </c>
      <c r="B146">
        <v>1801</v>
      </c>
      <c r="C146" t="s">
        <v>432</v>
      </c>
      <c r="D146" t="s">
        <v>433</v>
      </c>
      <c r="E146" t="s">
        <v>434</v>
      </c>
      <c r="F146" t="str">
        <f>"201511014002"</f>
        <v>201511014002</v>
      </c>
      <c r="G146" t="s">
        <v>62</v>
      </c>
      <c r="H146" t="s">
        <v>19</v>
      </c>
      <c r="I146">
        <v>685</v>
      </c>
      <c r="J146" t="s">
        <v>20</v>
      </c>
      <c r="L146" t="s">
        <v>35</v>
      </c>
      <c r="M146">
        <v>1149.9</v>
      </c>
    </row>
    <row r="147" spans="1:13" ht="15">
      <c r="A147">
        <v>141</v>
      </c>
      <c r="B147">
        <v>4959</v>
      </c>
      <c r="C147" t="s">
        <v>435</v>
      </c>
      <c r="D147" t="s">
        <v>436</v>
      </c>
      <c r="E147" t="s">
        <v>437</v>
      </c>
      <c r="F147" t="str">
        <f>"201511040613"</f>
        <v>201511040613</v>
      </c>
      <c r="G147" t="s">
        <v>368</v>
      </c>
      <c r="H147" t="s">
        <v>19</v>
      </c>
      <c r="I147">
        <v>666</v>
      </c>
      <c r="J147" t="s">
        <v>20</v>
      </c>
      <c r="M147">
        <v>1503.7</v>
      </c>
    </row>
    <row r="148" spans="1:13" ht="15">
      <c r="A148">
        <v>142</v>
      </c>
      <c r="B148">
        <v>2508</v>
      </c>
      <c r="C148" t="s">
        <v>438</v>
      </c>
      <c r="D148" t="s">
        <v>37</v>
      </c>
      <c r="E148" t="s">
        <v>439</v>
      </c>
      <c r="F148" t="str">
        <f>"201511032143"</f>
        <v>201511032143</v>
      </c>
      <c r="G148" t="s">
        <v>440</v>
      </c>
      <c r="H148" t="s">
        <v>58</v>
      </c>
      <c r="I148">
        <v>609</v>
      </c>
      <c r="J148" t="s">
        <v>20</v>
      </c>
      <c r="M148">
        <v>1686.9</v>
      </c>
    </row>
    <row r="149" spans="1:13" ht="15">
      <c r="A149">
        <v>143</v>
      </c>
      <c r="B149">
        <v>3140</v>
      </c>
      <c r="C149" t="s">
        <v>441</v>
      </c>
      <c r="D149" t="s">
        <v>37</v>
      </c>
      <c r="E149" t="s">
        <v>442</v>
      </c>
      <c r="F149" t="str">
        <f>"201511031817"</f>
        <v>201511031817</v>
      </c>
      <c r="G149" t="s">
        <v>443</v>
      </c>
      <c r="H149" t="s">
        <v>30</v>
      </c>
      <c r="I149">
        <v>642</v>
      </c>
      <c r="J149" t="s">
        <v>20</v>
      </c>
      <c r="L149" t="s">
        <v>35</v>
      </c>
      <c r="M149">
        <v>1173.4</v>
      </c>
    </row>
    <row r="150" spans="1:13" ht="15">
      <c r="A150">
        <v>144</v>
      </c>
      <c r="B150">
        <v>6444</v>
      </c>
      <c r="C150" t="s">
        <v>444</v>
      </c>
      <c r="D150" t="s">
        <v>88</v>
      </c>
      <c r="E150" t="s">
        <v>445</v>
      </c>
      <c r="F150" t="str">
        <f>"201510005116"</f>
        <v>201510005116</v>
      </c>
      <c r="G150" t="s">
        <v>39</v>
      </c>
      <c r="H150" t="s">
        <v>19</v>
      </c>
      <c r="I150">
        <v>673</v>
      </c>
      <c r="J150" t="s">
        <v>20</v>
      </c>
      <c r="L150" t="s">
        <v>21</v>
      </c>
      <c r="M150">
        <v>1110.9</v>
      </c>
    </row>
    <row r="151" spans="1:13" ht="15">
      <c r="A151">
        <v>145</v>
      </c>
      <c r="B151">
        <v>2397</v>
      </c>
      <c r="C151" t="s">
        <v>446</v>
      </c>
      <c r="D151" t="s">
        <v>447</v>
      </c>
      <c r="E151" t="s">
        <v>448</v>
      </c>
      <c r="F151" t="str">
        <f>"201511036037"</f>
        <v>201511036037</v>
      </c>
      <c r="G151" t="s">
        <v>65</v>
      </c>
      <c r="H151" t="s">
        <v>19</v>
      </c>
      <c r="I151">
        <v>740</v>
      </c>
      <c r="J151" t="s">
        <v>20</v>
      </c>
      <c r="L151" t="s">
        <v>127</v>
      </c>
      <c r="M151">
        <v>1037.2</v>
      </c>
    </row>
    <row r="152" spans="1:13" ht="15">
      <c r="A152">
        <v>146</v>
      </c>
      <c r="B152">
        <v>6731</v>
      </c>
      <c r="C152" t="s">
        <v>449</v>
      </c>
      <c r="D152" t="s">
        <v>450</v>
      </c>
      <c r="E152" t="s">
        <v>451</v>
      </c>
      <c r="F152" t="str">
        <f>"201511016984"</f>
        <v>201511016984</v>
      </c>
      <c r="G152" t="s">
        <v>246</v>
      </c>
      <c r="H152" t="s">
        <v>19</v>
      </c>
      <c r="I152">
        <v>702</v>
      </c>
      <c r="J152" t="s">
        <v>20</v>
      </c>
      <c r="L152" t="s">
        <v>35</v>
      </c>
      <c r="M152">
        <v>1265.8</v>
      </c>
    </row>
    <row r="153" spans="1:13" ht="15">
      <c r="A153">
        <v>147</v>
      </c>
      <c r="B153">
        <v>5293</v>
      </c>
      <c r="C153" t="s">
        <v>452</v>
      </c>
      <c r="D153" t="s">
        <v>37</v>
      </c>
      <c r="E153" t="s">
        <v>453</v>
      </c>
      <c r="F153" t="str">
        <f>"201511015623"</f>
        <v>201511015623</v>
      </c>
      <c r="G153" t="s">
        <v>338</v>
      </c>
      <c r="H153" t="s">
        <v>19</v>
      </c>
      <c r="I153">
        <v>752</v>
      </c>
      <c r="J153" t="s">
        <v>20</v>
      </c>
      <c r="L153" t="s">
        <v>35</v>
      </c>
      <c r="M153">
        <v>1166.1</v>
      </c>
    </row>
    <row r="154" spans="1:13" ht="15">
      <c r="A154">
        <v>148</v>
      </c>
      <c r="B154">
        <v>2150</v>
      </c>
      <c r="C154" t="s">
        <v>454</v>
      </c>
      <c r="D154" t="s">
        <v>23</v>
      </c>
      <c r="E154" t="s">
        <v>455</v>
      </c>
      <c r="F154" t="str">
        <f>"201511017285"</f>
        <v>201511017285</v>
      </c>
      <c r="G154" t="s">
        <v>456</v>
      </c>
      <c r="H154" t="s">
        <v>133</v>
      </c>
      <c r="I154">
        <v>602</v>
      </c>
      <c r="J154" t="s">
        <v>20</v>
      </c>
      <c r="M154">
        <v>1596.4</v>
      </c>
    </row>
    <row r="155" spans="1:13" ht="15">
      <c r="A155">
        <v>149</v>
      </c>
      <c r="B155">
        <v>60</v>
      </c>
      <c r="C155" t="s">
        <v>457</v>
      </c>
      <c r="D155" t="s">
        <v>138</v>
      </c>
      <c r="E155" t="s">
        <v>458</v>
      </c>
      <c r="F155" t="str">
        <f>"201511005132"</f>
        <v>201511005132</v>
      </c>
      <c r="G155" t="s">
        <v>459</v>
      </c>
      <c r="H155" t="s">
        <v>19</v>
      </c>
      <c r="I155">
        <v>714</v>
      </c>
      <c r="J155" t="s">
        <v>20</v>
      </c>
      <c r="M155">
        <v>1651.8</v>
      </c>
    </row>
    <row r="156" spans="1:13" ht="15">
      <c r="A156">
        <v>150</v>
      </c>
      <c r="B156">
        <v>4383</v>
      </c>
      <c r="C156" t="s">
        <v>460</v>
      </c>
      <c r="D156" t="s">
        <v>44</v>
      </c>
      <c r="E156" t="s">
        <v>461</v>
      </c>
      <c r="F156" t="str">
        <f>"201511024598"</f>
        <v>201511024598</v>
      </c>
      <c r="G156" t="s">
        <v>462</v>
      </c>
      <c r="H156" t="s">
        <v>19</v>
      </c>
      <c r="I156">
        <v>671</v>
      </c>
      <c r="J156" t="s">
        <v>20</v>
      </c>
      <c r="M156">
        <v>1637.9</v>
      </c>
    </row>
    <row r="157" spans="1:13" ht="15">
      <c r="A157">
        <v>151</v>
      </c>
      <c r="B157">
        <v>9061</v>
      </c>
      <c r="C157" t="s">
        <v>463</v>
      </c>
      <c r="D157" t="s">
        <v>84</v>
      </c>
      <c r="E157" t="s">
        <v>464</v>
      </c>
      <c r="F157" t="str">
        <f>"201511023924"</f>
        <v>201511023924</v>
      </c>
      <c r="G157" t="s">
        <v>165</v>
      </c>
      <c r="H157" t="s">
        <v>19</v>
      </c>
      <c r="I157">
        <v>683</v>
      </c>
      <c r="J157" t="s">
        <v>20</v>
      </c>
      <c r="L157" t="s">
        <v>127</v>
      </c>
      <c r="M157">
        <v>1484.5</v>
      </c>
    </row>
    <row r="158" spans="1:13" ht="15">
      <c r="A158">
        <v>152</v>
      </c>
      <c r="B158">
        <v>7863</v>
      </c>
      <c r="C158" t="s">
        <v>465</v>
      </c>
      <c r="D158" t="s">
        <v>67</v>
      </c>
      <c r="E158" t="s">
        <v>466</v>
      </c>
      <c r="F158" t="str">
        <f>"201102000646"</f>
        <v>201102000646</v>
      </c>
      <c r="G158" t="s">
        <v>462</v>
      </c>
      <c r="H158" t="s">
        <v>19</v>
      </c>
      <c r="I158">
        <v>671</v>
      </c>
      <c r="J158" t="s">
        <v>20</v>
      </c>
      <c r="L158" t="s">
        <v>35</v>
      </c>
      <c r="M158">
        <v>1125.4</v>
      </c>
    </row>
    <row r="159" spans="1:13" ht="15">
      <c r="A159">
        <v>153</v>
      </c>
      <c r="B159">
        <v>6250</v>
      </c>
      <c r="C159" t="s">
        <v>467</v>
      </c>
      <c r="D159" t="s">
        <v>370</v>
      </c>
      <c r="E159" t="s">
        <v>468</v>
      </c>
      <c r="F159" t="str">
        <f>"201511013232"</f>
        <v>201511013232</v>
      </c>
      <c r="G159" t="s">
        <v>96</v>
      </c>
      <c r="H159" t="s">
        <v>19</v>
      </c>
      <c r="I159">
        <v>709</v>
      </c>
      <c r="J159" t="s">
        <v>20</v>
      </c>
      <c r="L159" t="s">
        <v>35</v>
      </c>
      <c r="M159">
        <v>1213.2</v>
      </c>
    </row>
    <row r="160" spans="1:13" ht="15">
      <c r="A160">
        <v>154</v>
      </c>
      <c r="B160">
        <v>6094</v>
      </c>
      <c r="C160" t="s">
        <v>469</v>
      </c>
      <c r="D160" t="s">
        <v>88</v>
      </c>
      <c r="E160" t="s">
        <v>470</v>
      </c>
      <c r="F160" t="str">
        <f>"201511023809"</f>
        <v>201511023809</v>
      </c>
      <c r="G160" t="s">
        <v>102</v>
      </c>
      <c r="H160" t="s">
        <v>58</v>
      </c>
      <c r="I160">
        <v>617</v>
      </c>
      <c r="J160" t="s">
        <v>20</v>
      </c>
      <c r="M160">
        <v>1865</v>
      </c>
    </row>
    <row r="161" spans="1:13" ht="15">
      <c r="A161">
        <v>155</v>
      </c>
      <c r="B161">
        <v>3447</v>
      </c>
      <c r="C161" t="s">
        <v>471</v>
      </c>
      <c r="D161" t="s">
        <v>407</v>
      </c>
      <c r="E161" t="s">
        <v>472</v>
      </c>
      <c r="F161" t="str">
        <f>"201511027088"</f>
        <v>201511027088</v>
      </c>
      <c r="G161" t="s">
        <v>405</v>
      </c>
      <c r="H161" t="s">
        <v>19</v>
      </c>
      <c r="I161">
        <v>682</v>
      </c>
      <c r="J161" t="s">
        <v>20</v>
      </c>
      <c r="K161">
        <v>6</v>
      </c>
      <c r="M161">
        <v>1434.2</v>
      </c>
    </row>
    <row r="162" spans="1:13" ht="15">
      <c r="A162">
        <v>156</v>
      </c>
      <c r="B162">
        <v>5069</v>
      </c>
      <c r="C162" t="s">
        <v>473</v>
      </c>
      <c r="D162" t="s">
        <v>474</v>
      </c>
      <c r="E162" t="s">
        <v>475</v>
      </c>
      <c r="F162" t="str">
        <f>"201510003109"</f>
        <v>201510003109</v>
      </c>
      <c r="G162" t="s">
        <v>34</v>
      </c>
      <c r="H162" t="s">
        <v>19</v>
      </c>
      <c r="I162">
        <v>705</v>
      </c>
      <c r="J162" t="s">
        <v>20</v>
      </c>
      <c r="L162" t="s">
        <v>127</v>
      </c>
      <c r="M162">
        <v>1362.2</v>
      </c>
    </row>
    <row r="163" spans="1:13" ht="15">
      <c r="A163">
        <v>157</v>
      </c>
      <c r="B163">
        <v>3165</v>
      </c>
      <c r="C163" t="s">
        <v>476</v>
      </c>
      <c r="D163" t="s">
        <v>138</v>
      </c>
      <c r="E163" t="s">
        <v>477</v>
      </c>
      <c r="F163" t="str">
        <f>"201511028016"</f>
        <v>201511028016</v>
      </c>
      <c r="G163" t="s">
        <v>440</v>
      </c>
      <c r="H163" t="s">
        <v>117</v>
      </c>
      <c r="I163">
        <v>760</v>
      </c>
      <c r="J163" t="s">
        <v>20</v>
      </c>
      <c r="M163">
        <v>1432.8</v>
      </c>
    </row>
    <row r="164" spans="1:13" ht="15">
      <c r="A164">
        <v>158</v>
      </c>
      <c r="B164">
        <v>3218</v>
      </c>
      <c r="C164" t="s">
        <v>478</v>
      </c>
      <c r="D164" t="s">
        <v>67</v>
      </c>
      <c r="E164" t="s">
        <v>479</v>
      </c>
      <c r="F164" t="str">
        <f>"201511037990"</f>
        <v>201511037990</v>
      </c>
      <c r="G164" t="s">
        <v>65</v>
      </c>
      <c r="H164" t="s">
        <v>19</v>
      </c>
      <c r="I164">
        <v>740</v>
      </c>
      <c r="J164" t="s">
        <v>20</v>
      </c>
      <c r="L164" t="s">
        <v>21</v>
      </c>
      <c r="M164">
        <v>1192.9</v>
      </c>
    </row>
    <row r="165" spans="1:13" ht="15">
      <c r="A165">
        <v>159</v>
      </c>
      <c r="B165">
        <v>5434</v>
      </c>
      <c r="C165" t="s">
        <v>480</v>
      </c>
      <c r="D165" t="s">
        <v>37</v>
      </c>
      <c r="E165" t="s">
        <v>481</v>
      </c>
      <c r="F165" t="str">
        <f>"201511039451"</f>
        <v>201511039451</v>
      </c>
      <c r="G165" t="s">
        <v>384</v>
      </c>
      <c r="H165" t="s">
        <v>482</v>
      </c>
      <c r="I165">
        <v>605</v>
      </c>
      <c r="J165" t="s">
        <v>20</v>
      </c>
      <c r="M165">
        <v>1494.5</v>
      </c>
    </row>
    <row r="166" spans="1:13" ht="15">
      <c r="A166">
        <v>160</v>
      </c>
      <c r="B166">
        <v>4082</v>
      </c>
      <c r="C166" t="s">
        <v>483</v>
      </c>
      <c r="D166" t="s">
        <v>27</v>
      </c>
      <c r="E166" t="s">
        <v>484</v>
      </c>
      <c r="F166" t="str">
        <f>"201102000395"</f>
        <v>201102000395</v>
      </c>
      <c r="G166" t="s">
        <v>197</v>
      </c>
      <c r="H166" t="s">
        <v>19</v>
      </c>
      <c r="I166">
        <v>691</v>
      </c>
      <c r="J166" t="s">
        <v>20</v>
      </c>
      <c r="L166" t="s">
        <v>21</v>
      </c>
      <c r="M166">
        <v>1407.1</v>
      </c>
    </row>
    <row r="167" spans="1:13" ht="15">
      <c r="A167">
        <v>161</v>
      </c>
      <c r="B167">
        <v>7271</v>
      </c>
      <c r="C167" t="s">
        <v>485</v>
      </c>
      <c r="D167" t="s">
        <v>27</v>
      </c>
      <c r="E167" t="s">
        <v>486</v>
      </c>
      <c r="F167" t="str">
        <f>"201511018884"</f>
        <v>201511018884</v>
      </c>
      <c r="G167" t="s">
        <v>487</v>
      </c>
      <c r="H167" t="s">
        <v>19</v>
      </c>
      <c r="I167">
        <v>660</v>
      </c>
      <c r="J167" t="s">
        <v>20</v>
      </c>
      <c r="L167" t="s">
        <v>35</v>
      </c>
      <c r="M167">
        <v>1177.5</v>
      </c>
    </row>
    <row r="168" spans="1:13" ht="15">
      <c r="A168">
        <v>162</v>
      </c>
      <c r="B168">
        <v>7774</v>
      </c>
      <c r="C168" t="s">
        <v>488</v>
      </c>
      <c r="D168" t="s">
        <v>37</v>
      </c>
      <c r="E168" t="s">
        <v>489</v>
      </c>
      <c r="F168" t="str">
        <f>"201512000010"</f>
        <v>201512000010</v>
      </c>
      <c r="G168" t="s">
        <v>391</v>
      </c>
      <c r="H168" t="s">
        <v>117</v>
      </c>
      <c r="I168">
        <v>762</v>
      </c>
      <c r="J168" t="s">
        <v>20</v>
      </c>
      <c r="M168">
        <v>1438.8</v>
      </c>
    </row>
    <row r="169" spans="1:13" ht="15">
      <c r="A169">
        <v>163</v>
      </c>
      <c r="B169">
        <v>5009</v>
      </c>
      <c r="C169" t="s">
        <v>490</v>
      </c>
      <c r="D169" t="s">
        <v>171</v>
      </c>
      <c r="E169" t="s">
        <v>491</v>
      </c>
      <c r="F169" t="str">
        <f>"201511015825"</f>
        <v>201511015825</v>
      </c>
      <c r="G169" t="s">
        <v>492</v>
      </c>
      <c r="H169" t="s">
        <v>19</v>
      </c>
      <c r="I169">
        <v>748</v>
      </c>
      <c r="J169" t="s">
        <v>20</v>
      </c>
      <c r="M169">
        <v>1647.4</v>
      </c>
    </row>
    <row r="170" spans="1:13" ht="15">
      <c r="A170">
        <v>164</v>
      </c>
      <c r="B170">
        <v>8372</v>
      </c>
      <c r="C170" t="s">
        <v>493</v>
      </c>
      <c r="D170" t="s">
        <v>299</v>
      </c>
      <c r="E170" t="s">
        <v>494</v>
      </c>
      <c r="F170" t="str">
        <f>"201511035804"</f>
        <v>201511035804</v>
      </c>
      <c r="G170" t="s">
        <v>414</v>
      </c>
      <c r="H170" t="s">
        <v>58</v>
      </c>
      <c r="I170">
        <v>622</v>
      </c>
      <c r="J170" t="s">
        <v>20</v>
      </c>
      <c r="M170">
        <v>1999.9</v>
      </c>
    </row>
    <row r="171" spans="1:13" ht="15">
      <c r="A171">
        <v>165</v>
      </c>
      <c r="B171">
        <v>4196</v>
      </c>
      <c r="C171" t="s">
        <v>495</v>
      </c>
      <c r="D171" t="s">
        <v>37</v>
      </c>
      <c r="E171" t="s">
        <v>496</v>
      </c>
      <c r="F171" t="str">
        <f>"201511041824"</f>
        <v>201511041824</v>
      </c>
      <c r="G171" t="s">
        <v>201</v>
      </c>
      <c r="H171" t="s">
        <v>19</v>
      </c>
      <c r="I171">
        <v>707</v>
      </c>
      <c r="J171" t="s">
        <v>20</v>
      </c>
      <c r="L171" t="s">
        <v>35</v>
      </c>
      <c r="M171">
        <v>1114.4</v>
      </c>
    </row>
    <row r="172" spans="1:13" ht="15">
      <c r="A172">
        <v>166</v>
      </c>
      <c r="B172">
        <v>37</v>
      </c>
      <c r="C172" t="s">
        <v>497</v>
      </c>
      <c r="D172" t="s">
        <v>80</v>
      </c>
      <c r="E172" t="s">
        <v>498</v>
      </c>
      <c r="F172" t="str">
        <f>"201402003643"</f>
        <v>201402003643</v>
      </c>
      <c r="G172" t="s">
        <v>345</v>
      </c>
      <c r="H172" t="s">
        <v>19</v>
      </c>
      <c r="I172">
        <v>684</v>
      </c>
      <c r="J172" t="s">
        <v>20</v>
      </c>
      <c r="L172" t="s">
        <v>113</v>
      </c>
      <c r="M172">
        <v>1128.7</v>
      </c>
    </row>
    <row r="173" spans="1:13" ht="15">
      <c r="A173">
        <v>167</v>
      </c>
      <c r="B173">
        <v>4590</v>
      </c>
      <c r="C173" t="s">
        <v>499</v>
      </c>
      <c r="D173" t="s">
        <v>23</v>
      </c>
      <c r="E173" t="s">
        <v>500</v>
      </c>
      <c r="F173" t="str">
        <f>"201510004261"</f>
        <v>201510004261</v>
      </c>
      <c r="G173" t="s">
        <v>197</v>
      </c>
      <c r="H173" t="s">
        <v>19</v>
      </c>
      <c r="I173">
        <v>691</v>
      </c>
      <c r="J173" t="s">
        <v>20</v>
      </c>
      <c r="L173" t="s">
        <v>113</v>
      </c>
      <c r="M173">
        <v>1164.5</v>
      </c>
    </row>
    <row r="174" spans="1:13" ht="15">
      <c r="A174">
        <v>168</v>
      </c>
      <c r="B174">
        <v>6644</v>
      </c>
      <c r="C174" t="s">
        <v>501</v>
      </c>
      <c r="D174" t="s">
        <v>379</v>
      </c>
      <c r="E174" t="s">
        <v>502</v>
      </c>
      <c r="F174" t="str">
        <f>"201511033220"</f>
        <v>201511033220</v>
      </c>
      <c r="G174" t="s">
        <v>443</v>
      </c>
      <c r="H174" t="s">
        <v>30</v>
      </c>
      <c r="I174">
        <v>642</v>
      </c>
      <c r="J174" t="s">
        <v>20</v>
      </c>
      <c r="M174">
        <v>1728.1</v>
      </c>
    </row>
    <row r="175" spans="1:13" ht="15">
      <c r="A175">
        <v>169</v>
      </c>
      <c r="B175">
        <v>5026</v>
      </c>
      <c r="C175" t="s">
        <v>503</v>
      </c>
      <c r="D175" t="s">
        <v>16</v>
      </c>
      <c r="E175" t="s">
        <v>504</v>
      </c>
      <c r="F175" t="str">
        <f>"201511041044"</f>
        <v>201511041044</v>
      </c>
      <c r="G175" t="s">
        <v>345</v>
      </c>
      <c r="H175" t="s">
        <v>19</v>
      </c>
      <c r="I175">
        <v>684</v>
      </c>
      <c r="J175" t="s">
        <v>20</v>
      </c>
      <c r="L175" t="s">
        <v>381</v>
      </c>
      <c r="M175">
        <v>794.2</v>
      </c>
    </row>
    <row r="176" spans="1:13" ht="15">
      <c r="A176">
        <v>170</v>
      </c>
      <c r="B176">
        <v>547</v>
      </c>
      <c r="C176" t="s">
        <v>505</v>
      </c>
      <c r="D176" t="s">
        <v>88</v>
      </c>
      <c r="E176" t="s">
        <v>506</v>
      </c>
      <c r="F176" t="str">
        <f>"201510002104"</f>
        <v>201510002104</v>
      </c>
      <c r="G176" t="s">
        <v>507</v>
      </c>
      <c r="H176" t="s">
        <v>30</v>
      </c>
      <c r="I176">
        <v>652</v>
      </c>
      <c r="J176" t="s">
        <v>20</v>
      </c>
      <c r="M176">
        <v>1489.2</v>
      </c>
    </row>
    <row r="177" spans="1:13" ht="15">
      <c r="A177">
        <v>171</v>
      </c>
      <c r="B177">
        <v>5013</v>
      </c>
      <c r="C177" t="s">
        <v>508</v>
      </c>
      <c r="D177" t="s">
        <v>16</v>
      </c>
      <c r="E177" t="s">
        <v>509</v>
      </c>
      <c r="F177" t="str">
        <f>"201511034913"</f>
        <v>201511034913</v>
      </c>
      <c r="G177" t="s">
        <v>39</v>
      </c>
      <c r="H177" t="s">
        <v>58</v>
      </c>
      <c r="I177">
        <v>613</v>
      </c>
      <c r="J177" t="s">
        <v>20</v>
      </c>
      <c r="M177">
        <v>1700.6</v>
      </c>
    </row>
    <row r="178" spans="1:13" ht="15">
      <c r="A178">
        <v>172</v>
      </c>
      <c r="B178">
        <v>68</v>
      </c>
      <c r="C178" t="s">
        <v>510</v>
      </c>
      <c r="D178" t="s">
        <v>407</v>
      </c>
      <c r="E178" t="s">
        <v>511</v>
      </c>
      <c r="F178" t="str">
        <f>"201511013754"</f>
        <v>201511013754</v>
      </c>
      <c r="G178" t="s">
        <v>162</v>
      </c>
      <c r="H178" t="s">
        <v>19</v>
      </c>
      <c r="I178">
        <v>676</v>
      </c>
      <c r="J178" t="s">
        <v>20</v>
      </c>
      <c r="L178" t="s">
        <v>113</v>
      </c>
      <c r="M178">
        <v>982.3</v>
      </c>
    </row>
    <row r="179" spans="1:13" ht="15">
      <c r="A179">
        <v>173</v>
      </c>
      <c r="B179">
        <v>2121</v>
      </c>
      <c r="C179" t="s">
        <v>512</v>
      </c>
      <c r="D179" t="s">
        <v>16</v>
      </c>
      <c r="E179" t="s">
        <v>513</v>
      </c>
      <c r="F179" t="str">
        <f>"201511039037"</f>
        <v>201511039037</v>
      </c>
      <c r="G179" t="s">
        <v>317</v>
      </c>
      <c r="H179" t="s">
        <v>19</v>
      </c>
      <c r="I179">
        <v>699</v>
      </c>
      <c r="J179" t="s">
        <v>20</v>
      </c>
      <c r="L179" t="s">
        <v>127</v>
      </c>
      <c r="M179">
        <v>1490</v>
      </c>
    </row>
    <row r="180" spans="1:13" ht="15">
      <c r="A180">
        <v>174</v>
      </c>
      <c r="B180">
        <v>3239</v>
      </c>
      <c r="C180" t="s">
        <v>514</v>
      </c>
      <c r="D180" t="s">
        <v>515</v>
      </c>
      <c r="E180" t="s">
        <v>516</v>
      </c>
      <c r="F180" t="str">
        <f>"201511034556"</f>
        <v>201511034556</v>
      </c>
      <c r="G180" t="s">
        <v>109</v>
      </c>
      <c r="H180" t="s">
        <v>19</v>
      </c>
      <c r="I180">
        <v>712</v>
      </c>
      <c r="J180" t="s">
        <v>20</v>
      </c>
      <c r="L180" t="s">
        <v>35</v>
      </c>
      <c r="M180">
        <v>1151.5</v>
      </c>
    </row>
    <row r="181" spans="1:13" ht="15">
      <c r="A181">
        <v>175</v>
      </c>
      <c r="B181">
        <v>505</v>
      </c>
      <c r="C181" t="s">
        <v>517</v>
      </c>
      <c r="D181" t="s">
        <v>152</v>
      </c>
      <c r="E181" t="s">
        <v>518</v>
      </c>
      <c r="F181" t="str">
        <f>"201511021302"</f>
        <v>201511021302</v>
      </c>
      <c r="G181" t="s">
        <v>207</v>
      </c>
      <c r="H181" t="s">
        <v>19</v>
      </c>
      <c r="I181">
        <v>743</v>
      </c>
      <c r="J181" t="s">
        <v>20</v>
      </c>
      <c r="L181" t="s">
        <v>127</v>
      </c>
      <c r="M181">
        <v>1338.3</v>
      </c>
    </row>
    <row r="182" spans="1:13" ht="15">
      <c r="A182">
        <v>176</v>
      </c>
      <c r="B182">
        <v>3712</v>
      </c>
      <c r="C182" t="s">
        <v>519</v>
      </c>
      <c r="D182" t="s">
        <v>520</v>
      </c>
      <c r="E182" t="s">
        <v>521</v>
      </c>
      <c r="F182" t="str">
        <f>"201511031204"</f>
        <v>201511031204</v>
      </c>
      <c r="G182" t="s">
        <v>105</v>
      </c>
      <c r="H182" t="s">
        <v>117</v>
      </c>
      <c r="I182">
        <v>777</v>
      </c>
      <c r="J182" t="s">
        <v>20</v>
      </c>
      <c r="M182">
        <v>1546.7</v>
      </c>
    </row>
    <row r="183" spans="1:13" ht="15">
      <c r="A183">
        <v>177</v>
      </c>
      <c r="B183">
        <v>8263</v>
      </c>
      <c r="C183" t="s">
        <v>522</v>
      </c>
      <c r="D183" t="s">
        <v>138</v>
      </c>
      <c r="E183" t="s">
        <v>523</v>
      </c>
      <c r="F183" t="str">
        <f>"201511041110"</f>
        <v>201511041110</v>
      </c>
      <c r="G183" t="s">
        <v>136</v>
      </c>
      <c r="H183" t="s">
        <v>30</v>
      </c>
      <c r="I183">
        <v>648</v>
      </c>
      <c r="J183" t="s">
        <v>20</v>
      </c>
      <c r="K183">
        <v>6</v>
      </c>
      <c r="M183">
        <v>957.5</v>
      </c>
    </row>
    <row r="184" spans="1:13" ht="15">
      <c r="A184">
        <v>178</v>
      </c>
      <c r="B184">
        <v>624</v>
      </c>
      <c r="C184" t="s">
        <v>524</v>
      </c>
      <c r="D184" t="s">
        <v>525</v>
      </c>
      <c r="E184" t="s">
        <v>526</v>
      </c>
      <c r="F184" t="str">
        <f>"201510001580"</f>
        <v>201510001580</v>
      </c>
      <c r="G184" t="s">
        <v>527</v>
      </c>
      <c r="H184" t="s">
        <v>19</v>
      </c>
      <c r="I184">
        <v>720</v>
      </c>
      <c r="J184" t="s">
        <v>20</v>
      </c>
      <c r="L184" t="s">
        <v>21</v>
      </c>
      <c r="M184">
        <v>1391.7</v>
      </c>
    </row>
    <row r="185" spans="1:13" ht="15">
      <c r="A185">
        <v>179</v>
      </c>
      <c r="B185">
        <v>7950</v>
      </c>
      <c r="C185" t="s">
        <v>528</v>
      </c>
      <c r="D185" t="s">
        <v>174</v>
      </c>
      <c r="E185" t="s">
        <v>529</v>
      </c>
      <c r="F185" t="str">
        <f>"201512000566"</f>
        <v>201512000566</v>
      </c>
      <c r="G185" t="s">
        <v>530</v>
      </c>
      <c r="H185" t="s">
        <v>19</v>
      </c>
      <c r="I185">
        <v>723</v>
      </c>
      <c r="J185" t="s">
        <v>20</v>
      </c>
      <c r="M185">
        <v>1681.4</v>
      </c>
    </row>
    <row r="186" spans="1:13" ht="15">
      <c r="A186">
        <v>180</v>
      </c>
      <c r="B186">
        <v>9055</v>
      </c>
      <c r="C186" t="s">
        <v>531</v>
      </c>
      <c r="D186" t="s">
        <v>37</v>
      </c>
      <c r="E186" t="s">
        <v>532</v>
      </c>
      <c r="F186" t="str">
        <f>"201510001690"</f>
        <v>201510001690</v>
      </c>
      <c r="G186" t="s">
        <v>82</v>
      </c>
      <c r="H186" t="s">
        <v>117</v>
      </c>
      <c r="I186">
        <v>797</v>
      </c>
      <c r="J186" t="s">
        <v>20</v>
      </c>
      <c r="K186">
        <v>6</v>
      </c>
      <c r="M186">
        <v>1392.4</v>
      </c>
    </row>
    <row r="187" spans="1:13" ht="15">
      <c r="A187">
        <v>181</v>
      </c>
      <c r="B187">
        <v>3359</v>
      </c>
      <c r="C187" t="s">
        <v>533</v>
      </c>
      <c r="D187" t="s">
        <v>23</v>
      </c>
      <c r="E187" t="s">
        <v>534</v>
      </c>
      <c r="F187" t="str">
        <f>"201511005224"</f>
        <v>201511005224</v>
      </c>
      <c r="G187" t="s">
        <v>123</v>
      </c>
      <c r="H187" t="s">
        <v>19</v>
      </c>
      <c r="I187">
        <v>719</v>
      </c>
      <c r="J187" t="s">
        <v>20</v>
      </c>
      <c r="M187">
        <v>1697.1</v>
      </c>
    </row>
    <row r="188" spans="1:13" ht="15">
      <c r="A188">
        <v>182</v>
      </c>
      <c r="B188">
        <v>2923</v>
      </c>
      <c r="C188" t="s">
        <v>535</v>
      </c>
      <c r="D188" t="s">
        <v>536</v>
      </c>
      <c r="E188" t="s">
        <v>537</v>
      </c>
      <c r="F188" t="str">
        <f>"201511041005"</f>
        <v>201511041005</v>
      </c>
      <c r="G188" t="s">
        <v>429</v>
      </c>
      <c r="H188" t="s">
        <v>117</v>
      </c>
      <c r="I188">
        <v>794</v>
      </c>
      <c r="J188" t="s">
        <v>20</v>
      </c>
      <c r="M188">
        <v>1423.2</v>
      </c>
    </row>
    <row r="189" spans="1:13" ht="15">
      <c r="A189">
        <v>183</v>
      </c>
      <c r="B189">
        <v>6496</v>
      </c>
      <c r="C189" t="s">
        <v>538</v>
      </c>
      <c r="D189" t="s">
        <v>539</v>
      </c>
      <c r="E189" t="s">
        <v>540</v>
      </c>
      <c r="F189" t="str">
        <f>"201511014720"</f>
        <v>201511014720</v>
      </c>
      <c r="G189" t="s">
        <v>541</v>
      </c>
      <c r="H189" t="s">
        <v>191</v>
      </c>
      <c r="I189">
        <v>731</v>
      </c>
      <c r="J189" t="s">
        <v>20</v>
      </c>
      <c r="K189">
        <v>6</v>
      </c>
      <c r="M189">
        <v>1079.2</v>
      </c>
    </row>
    <row r="190" spans="1:13" ht="15">
      <c r="A190">
        <v>184</v>
      </c>
      <c r="B190">
        <v>6426</v>
      </c>
      <c r="C190" t="s">
        <v>542</v>
      </c>
      <c r="D190" t="s">
        <v>88</v>
      </c>
      <c r="E190" t="s">
        <v>543</v>
      </c>
      <c r="F190" t="str">
        <f>"200910000618"</f>
        <v>200910000618</v>
      </c>
      <c r="G190" t="s">
        <v>207</v>
      </c>
      <c r="H190" t="s">
        <v>19</v>
      </c>
      <c r="I190">
        <v>743</v>
      </c>
      <c r="J190" t="s">
        <v>20</v>
      </c>
      <c r="K190">
        <v>6</v>
      </c>
      <c r="M190">
        <v>1536.4</v>
      </c>
    </row>
    <row r="191" spans="1:13" ht="15">
      <c r="A191">
        <v>185</v>
      </c>
      <c r="B191">
        <v>3536</v>
      </c>
      <c r="C191" t="s">
        <v>544</v>
      </c>
      <c r="D191" t="s">
        <v>545</v>
      </c>
      <c r="E191" t="s">
        <v>546</v>
      </c>
      <c r="F191" t="str">
        <f>"201510002757"</f>
        <v>201510002757</v>
      </c>
      <c r="G191" t="s">
        <v>39</v>
      </c>
      <c r="H191" t="s">
        <v>19</v>
      </c>
      <c r="I191">
        <v>673</v>
      </c>
      <c r="J191" t="s">
        <v>20</v>
      </c>
      <c r="L191" t="s">
        <v>127</v>
      </c>
      <c r="M191">
        <v>894.6</v>
      </c>
    </row>
    <row r="192" spans="1:13" ht="15">
      <c r="A192">
        <v>186</v>
      </c>
      <c r="B192">
        <v>4361</v>
      </c>
      <c r="C192" t="s">
        <v>547</v>
      </c>
      <c r="D192" t="s">
        <v>270</v>
      </c>
      <c r="E192" t="s">
        <v>548</v>
      </c>
      <c r="F192" t="str">
        <f>"201511028410"</f>
        <v>201511028410</v>
      </c>
      <c r="G192" t="s">
        <v>549</v>
      </c>
      <c r="H192" t="s">
        <v>19</v>
      </c>
      <c r="I192">
        <v>695</v>
      </c>
      <c r="J192" t="s">
        <v>20</v>
      </c>
      <c r="M192">
        <v>1607.5</v>
      </c>
    </row>
    <row r="193" spans="1:13" ht="15">
      <c r="A193">
        <v>187</v>
      </c>
      <c r="B193">
        <v>913</v>
      </c>
      <c r="C193" t="s">
        <v>550</v>
      </c>
      <c r="D193" t="s">
        <v>525</v>
      </c>
      <c r="E193" t="s">
        <v>551</v>
      </c>
      <c r="F193" t="str">
        <f>"201511019218"</f>
        <v>201511019218</v>
      </c>
      <c r="G193" t="s">
        <v>420</v>
      </c>
      <c r="H193" t="s">
        <v>19</v>
      </c>
      <c r="I193">
        <v>681</v>
      </c>
      <c r="J193" t="s">
        <v>20</v>
      </c>
      <c r="L193" t="s">
        <v>21</v>
      </c>
      <c r="M193">
        <v>1165.5</v>
      </c>
    </row>
    <row r="194" spans="1:13" ht="15">
      <c r="A194">
        <v>188</v>
      </c>
      <c r="B194">
        <v>8614</v>
      </c>
      <c r="C194" t="s">
        <v>552</v>
      </c>
      <c r="D194" t="s">
        <v>84</v>
      </c>
      <c r="E194" t="s">
        <v>553</v>
      </c>
      <c r="F194" t="str">
        <f>"201510004734"</f>
        <v>201510004734</v>
      </c>
      <c r="G194" t="s">
        <v>554</v>
      </c>
      <c r="H194" t="s">
        <v>117</v>
      </c>
      <c r="I194">
        <v>774</v>
      </c>
      <c r="J194" t="s">
        <v>20</v>
      </c>
      <c r="M194">
        <v>1403.8</v>
      </c>
    </row>
    <row r="195" spans="1:13" ht="15">
      <c r="A195">
        <v>189</v>
      </c>
      <c r="B195">
        <v>6735</v>
      </c>
      <c r="C195" t="s">
        <v>555</v>
      </c>
      <c r="D195" t="s">
        <v>171</v>
      </c>
      <c r="E195" t="s">
        <v>556</v>
      </c>
      <c r="F195" t="str">
        <f>"201511035621"</f>
        <v>201511035621</v>
      </c>
      <c r="G195" t="s">
        <v>34</v>
      </c>
      <c r="H195" t="s">
        <v>19</v>
      </c>
      <c r="I195">
        <v>705</v>
      </c>
      <c r="J195" t="s">
        <v>20</v>
      </c>
      <c r="L195" t="s">
        <v>21</v>
      </c>
      <c r="M195">
        <v>1248.4</v>
      </c>
    </row>
    <row r="196" spans="1:13" ht="15">
      <c r="A196">
        <v>190</v>
      </c>
      <c r="B196">
        <v>2882</v>
      </c>
      <c r="C196" t="s">
        <v>557</v>
      </c>
      <c r="D196" t="s">
        <v>27</v>
      </c>
      <c r="E196" t="s">
        <v>558</v>
      </c>
      <c r="F196" t="str">
        <f>"201511036662"</f>
        <v>201511036662</v>
      </c>
      <c r="G196" t="s">
        <v>109</v>
      </c>
      <c r="H196" t="s">
        <v>19</v>
      </c>
      <c r="I196">
        <v>712</v>
      </c>
      <c r="J196" t="s">
        <v>20</v>
      </c>
      <c r="M196">
        <v>1539.8</v>
      </c>
    </row>
    <row r="197" spans="1:13" ht="15">
      <c r="A197">
        <v>191</v>
      </c>
      <c r="B197">
        <v>1469</v>
      </c>
      <c r="C197" t="s">
        <v>559</v>
      </c>
      <c r="D197" t="s">
        <v>560</v>
      </c>
      <c r="E197" t="s">
        <v>561</v>
      </c>
      <c r="F197" t="str">
        <f>"201511013522"</f>
        <v>201511013522</v>
      </c>
      <c r="G197" t="s">
        <v>102</v>
      </c>
      <c r="H197" t="s">
        <v>19</v>
      </c>
      <c r="I197">
        <v>689</v>
      </c>
      <c r="J197" t="s">
        <v>20</v>
      </c>
      <c r="L197" t="s">
        <v>35</v>
      </c>
      <c r="M197">
        <v>1286.5</v>
      </c>
    </row>
    <row r="198" spans="1:13" ht="15">
      <c r="A198">
        <v>192</v>
      </c>
      <c r="B198">
        <v>6509</v>
      </c>
      <c r="C198" t="s">
        <v>562</v>
      </c>
      <c r="D198" t="s">
        <v>27</v>
      </c>
      <c r="E198" t="s">
        <v>563</v>
      </c>
      <c r="F198" t="str">
        <f>"201407000257"</f>
        <v>201407000257</v>
      </c>
      <c r="G198" t="s">
        <v>564</v>
      </c>
      <c r="H198" t="s">
        <v>19</v>
      </c>
      <c r="I198">
        <v>674</v>
      </c>
      <c r="J198" t="s">
        <v>20</v>
      </c>
      <c r="M198">
        <v>1579.3</v>
      </c>
    </row>
    <row r="199" spans="1:13" ht="15">
      <c r="A199">
        <v>193</v>
      </c>
      <c r="B199">
        <v>8060</v>
      </c>
      <c r="C199" t="s">
        <v>565</v>
      </c>
      <c r="D199" t="s">
        <v>260</v>
      </c>
      <c r="E199" t="s">
        <v>566</v>
      </c>
      <c r="F199" t="str">
        <f>"200712001384"</f>
        <v>200712001384</v>
      </c>
      <c r="G199" t="s">
        <v>345</v>
      </c>
      <c r="H199" t="s">
        <v>19</v>
      </c>
      <c r="I199">
        <v>684</v>
      </c>
      <c r="J199" t="s">
        <v>20</v>
      </c>
      <c r="M199">
        <v>1485.2</v>
      </c>
    </row>
    <row r="200" spans="1:13" ht="15">
      <c r="A200">
        <v>194</v>
      </c>
      <c r="B200">
        <v>8280</v>
      </c>
      <c r="C200" t="s">
        <v>567</v>
      </c>
      <c r="D200" t="s">
        <v>67</v>
      </c>
      <c r="E200" t="s">
        <v>568</v>
      </c>
      <c r="F200" t="str">
        <f>"201511033988"</f>
        <v>201511033988</v>
      </c>
      <c r="G200" t="s">
        <v>65</v>
      </c>
      <c r="H200" t="s">
        <v>19</v>
      </c>
      <c r="I200">
        <v>740</v>
      </c>
      <c r="J200" t="s">
        <v>20</v>
      </c>
      <c r="L200" t="s">
        <v>127</v>
      </c>
      <c r="M200">
        <v>1342.6</v>
      </c>
    </row>
    <row r="201" spans="1:13" ht="15">
      <c r="A201">
        <v>195</v>
      </c>
      <c r="B201">
        <v>594</v>
      </c>
      <c r="C201" t="s">
        <v>569</v>
      </c>
      <c r="D201" t="s">
        <v>84</v>
      </c>
      <c r="E201" t="s">
        <v>570</v>
      </c>
      <c r="F201" t="str">
        <f>"201510002499"</f>
        <v>201510002499</v>
      </c>
      <c r="G201" t="s">
        <v>571</v>
      </c>
      <c r="H201" t="s">
        <v>58</v>
      </c>
      <c r="I201">
        <v>625</v>
      </c>
      <c r="J201" t="s">
        <v>20</v>
      </c>
      <c r="M201">
        <v>1608.1</v>
      </c>
    </row>
    <row r="202" spans="1:13" ht="15">
      <c r="A202">
        <v>196</v>
      </c>
      <c r="B202">
        <v>4418</v>
      </c>
      <c r="C202" t="s">
        <v>572</v>
      </c>
      <c r="D202" t="s">
        <v>88</v>
      </c>
      <c r="E202" t="s">
        <v>573</v>
      </c>
      <c r="F202" t="str">
        <f>"201511034290"</f>
        <v>201511034290</v>
      </c>
      <c r="G202" t="s">
        <v>368</v>
      </c>
      <c r="H202" t="s">
        <v>30</v>
      </c>
      <c r="I202">
        <v>637</v>
      </c>
      <c r="J202" t="s">
        <v>20</v>
      </c>
      <c r="M202">
        <v>1705.6</v>
      </c>
    </row>
    <row r="203" spans="1:13" ht="15">
      <c r="A203">
        <v>197</v>
      </c>
      <c r="B203">
        <v>5189</v>
      </c>
      <c r="C203" t="s">
        <v>574</v>
      </c>
      <c r="D203" t="s">
        <v>67</v>
      </c>
      <c r="E203" t="s">
        <v>575</v>
      </c>
      <c r="F203" t="str">
        <f>"201510002904"</f>
        <v>201510002904</v>
      </c>
      <c r="G203" t="s">
        <v>405</v>
      </c>
      <c r="H203" t="s">
        <v>19</v>
      </c>
      <c r="I203">
        <v>682</v>
      </c>
      <c r="J203" t="s">
        <v>20</v>
      </c>
      <c r="K203">
        <v>6</v>
      </c>
      <c r="L203" t="s">
        <v>21</v>
      </c>
      <c r="M203">
        <v>936.4</v>
      </c>
    </row>
    <row r="204" spans="1:13" ht="15">
      <c r="A204">
        <v>198</v>
      </c>
      <c r="B204">
        <v>704</v>
      </c>
      <c r="C204" t="s">
        <v>576</v>
      </c>
      <c r="D204" t="s">
        <v>27</v>
      </c>
      <c r="E204" t="s">
        <v>577</v>
      </c>
      <c r="F204" t="str">
        <f>"201511007365"</f>
        <v>201511007365</v>
      </c>
      <c r="G204" t="s">
        <v>53</v>
      </c>
      <c r="H204" t="s">
        <v>19</v>
      </c>
      <c r="I204">
        <v>730</v>
      </c>
      <c r="J204" t="s">
        <v>20</v>
      </c>
      <c r="K204">
        <v>6</v>
      </c>
      <c r="M204">
        <v>1292.4</v>
      </c>
    </row>
    <row r="205" spans="1:13" ht="15">
      <c r="A205">
        <v>199</v>
      </c>
      <c r="B205">
        <v>4862</v>
      </c>
      <c r="C205" t="s">
        <v>578</v>
      </c>
      <c r="D205" t="s">
        <v>37</v>
      </c>
      <c r="E205" t="s">
        <v>579</v>
      </c>
      <c r="F205" t="str">
        <f>"201511035070"</f>
        <v>201511035070</v>
      </c>
      <c r="G205" t="s">
        <v>492</v>
      </c>
      <c r="H205" t="s">
        <v>117</v>
      </c>
      <c r="I205">
        <v>793</v>
      </c>
      <c r="J205" t="s">
        <v>20</v>
      </c>
      <c r="M205">
        <v>1381.2</v>
      </c>
    </row>
    <row r="206" spans="1:13" ht="15">
      <c r="A206">
        <v>200</v>
      </c>
      <c r="B206">
        <v>2157</v>
      </c>
      <c r="C206" t="s">
        <v>580</v>
      </c>
      <c r="D206" t="s">
        <v>581</v>
      </c>
      <c r="E206" t="s">
        <v>582</v>
      </c>
      <c r="F206" t="str">
        <f>"201511026337"</f>
        <v>201511026337</v>
      </c>
      <c r="G206" t="s">
        <v>338</v>
      </c>
      <c r="H206" t="s">
        <v>19</v>
      </c>
      <c r="I206">
        <v>752</v>
      </c>
      <c r="J206" t="s">
        <v>20</v>
      </c>
      <c r="L206" t="s">
        <v>21</v>
      </c>
      <c r="M206">
        <v>1072.4</v>
      </c>
    </row>
    <row r="207" spans="1:13" ht="15">
      <c r="A207">
        <v>201</v>
      </c>
      <c r="B207">
        <v>2205</v>
      </c>
      <c r="C207" t="s">
        <v>583</v>
      </c>
      <c r="D207" t="s">
        <v>138</v>
      </c>
      <c r="E207" t="s">
        <v>584</v>
      </c>
      <c r="F207" t="str">
        <f>"201510004736"</f>
        <v>201510004736</v>
      </c>
      <c r="G207" t="s">
        <v>585</v>
      </c>
      <c r="H207" t="s">
        <v>117</v>
      </c>
      <c r="I207">
        <v>788</v>
      </c>
      <c r="J207" t="s">
        <v>20</v>
      </c>
      <c r="K207">
        <v>6</v>
      </c>
      <c r="M207">
        <v>936</v>
      </c>
    </row>
    <row r="208" spans="1:13" ht="15">
      <c r="A208">
        <v>202</v>
      </c>
      <c r="B208">
        <v>7069</v>
      </c>
      <c r="C208" t="s">
        <v>586</v>
      </c>
      <c r="D208" t="s">
        <v>152</v>
      </c>
      <c r="E208" t="s">
        <v>587</v>
      </c>
      <c r="F208" t="str">
        <f>"200802001527"</f>
        <v>200802001527</v>
      </c>
      <c r="G208" t="s">
        <v>384</v>
      </c>
      <c r="H208" t="s">
        <v>19</v>
      </c>
      <c r="I208">
        <v>736</v>
      </c>
      <c r="J208" t="s">
        <v>20</v>
      </c>
      <c r="M208">
        <v>1549.9</v>
      </c>
    </row>
    <row r="209" spans="1:13" ht="15">
      <c r="A209">
        <v>203</v>
      </c>
      <c r="B209">
        <v>1478</v>
      </c>
      <c r="C209" t="s">
        <v>588</v>
      </c>
      <c r="D209" t="s">
        <v>152</v>
      </c>
      <c r="E209" t="s">
        <v>589</v>
      </c>
      <c r="F209" t="str">
        <f>"201511028703"</f>
        <v>201511028703</v>
      </c>
      <c r="G209" t="s">
        <v>590</v>
      </c>
      <c r="H209" t="s">
        <v>19</v>
      </c>
      <c r="I209">
        <v>688</v>
      </c>
      <c r="J209" t="s">
        <v>20</v>
      </c>
      <c r="L209" t="s">
        <v>127</v>
      </c>
      <c r="M209">
        <v>1371.2</v>
      </c>
    </row>
    <row r="210" spans="1:13" ht="15">
      <c r="A210">
        <v>204</v>
      </c>
      <c r="B210">
        <v>1004</v>
      </c>
      <c r="C210" t="s">
        <v>591</v>
      </c>
      <c r="D210" t="s">
        <v>27</v>
      </c>
      <c r="E210" t="s">
        <v>592</v>
      </c>
      <c r="F210" t="str">
        <f>"201511029991"</f>
        <v>201511029991</v>
      </c>
      <c r="G210" t="s">
        <v>593</v>
      </c>
      <c r="H210" t="s">
        <v>58</v>
      </c>
      <c r="I210">
        <v>627</v>
      </c>
      <c r="J210" t="s">
        <v>20</v>
      </c>
      <c r="K210">
        <v>6</v>
      </c>
      <c r="M210">
        <v>1023.8</v>
      </c>
    </row>
    <row r="211" spans="1:13" ht="15">
      <c r="A211">
        <v>205</v>
      </c>
      <c r="B211">
        <v>3054</v>
      </c>
      <c r="C211" t="s">
        <v>594</v>
      </c>
      <c r="D211" t="s">
        <v>44</v>
      </c>
      <c r="E211" t="s">
        <v>595</v>
      </c>
      <c r="F211" t="str">
        <f>"201407000029"</f>
        <v>201407000029</v>
      </c>
      <c r="G211" t="s">
        <v>564</v>
      </c>
      <c r="H211" t="s">
        <v>19</v>
      </c>
      <c r="I211">
        <v>674</v>
      </c>
      <c r="J211" t="s">
        <v>20</v>
      </c>
      <c r="L211" t="s">
        <v>35</v>
      </c>
      <c r="M211">
        <v>1140.8</v>
      </c>
    </row>
    <row r="212" spans="1:13" ht="15">
      <c r="A212">
        <v>206</v>
      </c>
      <c r="B212">
        <v>5759</v>
      </c>
      <c r="C212" t="s">
        <v>596</v>
      </c>
      <c r="D212" t="s">
        <v>597</v>
      </c>
      <c r="E212" t="s">
        <v>598</v>
      </c>
      <c r="F212" t="str">
        <f>"201511029861"</f>
        <v>201511029861</v>
      </c>
      <c r="G212" t="s">
        <v>272</v>
      </c>
      <c r="H212" t="s">
        <v>30</v>
      </c>
      <c r="I212">
        <v>651</v>
      </c>
      <c r="J212" t="s">
        <v>20</v>
      </c>
      <c r="L212" t="s">
        <v>35</v>
      </c>
      <c r="M212">
        <v>1161.7</v>
      </c>
    </row>
    <row r="213" spans="1:13" ht="15">
      <c r="A213">
        <v>207</v>
      </c>
      <c r="B213">
        <v>8710</v>
      </c>
      <c r="C213" t="s">
        <v>599</v>
      </c>
      <c r="D213" t="s">
        <v>67</v>
      </c>
      <c r="E213" t="s">
        <v>600</v>
      </c>
      <c r="F213" t="str">
        <f>"200712002435"</f>
        <v>200712002435</v>
      </c>
      <c r="G213" t="s">
        <v>179</v>
      </c>
      <c r="H213" t="s">
        <v>58</v>
      </c>
      <c r="I213">
        <v>626</v>
      </c>
      <c r="J213" t="s">
        <v>20</v>
      </c>
      <c r="M213">
        <v>1632</v>
      </c>
    </row>
    <row r="214" spans="1:13" ht="15">
      <c r="A214">
        <v>208</v>
      </c>
      <c r="B214">
        <v>1905</v>
      </c>
      <c r="C214" t="s">
        <v>601</v>
      </c>
      <c r="D214" t="s">
        <v>80</v>
      </c>
      <c r="E214" t="s">
        <v>602</v>
      </c>
      <c r="F214" t="str">
        <f>"201511014217"</f>
        <v>201511014217</v>
      </c>
      <c r="G214" t="s">
        <v>220</v>
      </c>
      <c r="H214" t="s">
        <v>19</v>
      </c>
      <c r="I214">
        <v>668</v>
      </c>
      <c r="J214" t="s">
        <v>20</v>
      </c>
      <c r="L214" t="s">
        <v>21</v>
      </c>
      <c r="M214">
        <v>1120.9</v>
      </c>
    </row>
    <row r="215" spans="1:13" ht="15">
      <c r="A215">
        <v>209</v>
      </c>
      <c r="B215">
        <v>5883</v>
      </c>
      <c r="C215" t="s">
        <v>603</v>
      </c>
      <c r="D215" t="s">
        <v>604</v>
      </c>
      <c r="E215" t="s">
        <v>605</v>
      </c>
      <c r="F215" t="str">
        <f>"201511024554"</f>
        <v>201511024554</v>
      </c>
      <c r="G215" t="s">
        <v>338</v>
      </c>
      <c r="H215" t="s">
        <v>19</v>
      </c>
      <c r="I215">
        <v>752</v>
      </c>
      <c r="J215" t="s">
        <v>20</v>
      </c>
      <c r="L215" t="s">
        <v>21</v>
      </c>
      <c r="M215">
        <v>1135.5</v>
      </c>
    </row>
    <row r="216" spans="1:13" ht="15">
      <c r="A216">
        <v>210</v>
      </c>
      <c r="B216">
        <v>8783</v>
      </c>
      <c r="C216" t="s">
        <v>606</v>
      </c>
      <c r="D216" t="s">
        <v>474</v>
      </c>
      <c r="E216" t="s">
        <v>607</v>
      </c>
      <c r="F216" t="str">
        <f>"201102000464"</f>
        <v>201102000464</v>
      </c>
      <c r="G216" t="s">
        <v>345</v>
      </c>
      <c r="H216" t="s">
        <v>19</v>
      </c>
      <c r="I216">
        <v>684</v>
      </c>
      <c r="J216" t="s">
        <v>20</v>
      </c>
      <c r="L216" t="s">
        <v>21</v>
      </c>
      <c r="M216">
        <v>1286</v>
      </c>
    </row>
    <row r="217" spans="1:13" ht="15">
      <c r="A217">
        <v>211</v>
      </c>
      <c r="B217">
        <v>6613</v>
      </c>
      <c r="C217" t="s">
        <v>608</v>
      </c>
      <c r="D217" t="s">
        <v>355</v>
      </c>
      <c r="E217" t="s">
        <v>609</v>
      </c>
      <c r="F217" t="str">
        <f>"201511043578"</f>
        <v>201511043578</v>
      </c>
      <c r="G217" t="s">
        <v>207</v>
      </c>
      <c r="H217" t="s">
        <v>19</v>
      </c>
      <c r="I217">
        <v>743</v>
      </c>
      <c r="J217" t="s">
        <v>20</v>
      </c>
      <c r="L217" t="s">
        <v>113</v>
      </c>
      <c r="M217">
        <v>939.7</v>
      </c>
    </row>
    <row r="218" spans="1:13" ht="15">
      <c r="A218">
        <v>212</v>
      </c>
      <c r="B218">
        <v>115</v>
      </c>
      <c r="C218" t="s">
        <v>610</v>
      </c>
      <c r="D218" t="s">
        <v>37</v>
      </c>
      <c r="E218" t="s">
        <v>611</v>
      </c>
      <c r="F218" t="str">
        <f>"201511005539"</f>
        <v>201511005539</v>
      </c>
      <c r="G218" t="s">
        <v>487</v>
      </c>
      <c r="H218" t="s">
        <v>19</v>
      </c>
      <c r="I218">
        <v>660</v>
      </c>
      <c r="J218" t="s">
        <v>20</v>
      </c>
      <c r="M218">
        <v>1676</v>
      </c>
    </row>
    <row r="219" spans="1:13" ht="15">
      <c r="A219">
        <v>213</v>
      </c>
      <c r="B219">
        <v>7124</v>
      </c>
      <c r="C219" t="s">
        <v>612</v>
      </c>
      <c r="D219" t="s">
        <v>37</v>
      </c>
      <c r="E219" t="s">
        <v>613</v>
      </c>
      <c r="F219" t="str">
        <f>"201511030416"</f>
        <v>201511030416</v>
      </c>
      <c r="G219" t="s">
        <v>614</v>
      </c>
      <c r="H219" t="s">
        <v>30</v>
      </c>
      <c r="I219">
        <v>644</v>
      </c>
      <c r="J219" t="s">
        <v>20</v>
      </c>
      <c r="K219">
        <v>6</v>
      </c>
      <c r="M219">
        <v>1586.2</v>
      </c>
    </row>
    <row r="220" spans="1:13" ht="15">
      <c r="A220">
        <v>214</v>
      </c>
      <c r="B220">
        <v>3593</v>
      </c>
      <c r="C220" t="s">
        <v>615</v>
      </c>
      <c r="D220" t="s">
        <v>37</v>
      </c>
      <c r="E220" t="s">
        <v>616</v>
      </c>
      <c r="F220" t="str">
        <f>"201412001065"</f>
        <v>201412001065</v>
      </c>
      <c r="G220" t="s">
        <v>571</v>
      </c>
      <c r="H220" t="s">
        <v>19</v>
      </c>
      <c r="I220">
        <v>726</v>
      </c>
      <c r="J220" t="s">
        <v>20</v>
      </c>
      <c r="L220" t="s">
        <v>21</v>
      </c>
      <c r="M220">
        <v>1101.9</v>
      </c>
    </row>
    <row r="221" spans="1:13" ht="15">
      <c r="A221">
        <v>215</v>
      </c>
      <c r="B221">
        <v>7989</v>
      </c>
      <c r="C221" t="s">
        <v>617</v>
      </c>
      <c r="D221" t="s">
        <v>37</v>
      </c>
      <c r="E221" t="s">
        <v>618</v>
      </c>
      <c r="F221" t="str">
        <f>"201406016341"</f>
        <v>201406016341</v>
      </c>
      <c r="G221" t="s">
        <v>226</v>
      </c>
      <c r="H221" t="s">
        <v>198</v>
      </c>
      <c r="I221">
        <v>634</v>
      </c>
      <c r="J221" t="s">
        <v>20</v>
      </c>
      <c r="K221">
        <v>6</v>
      </c>
      <c r="M221">
        <v>1394.8</v>
      </c>
    </row>
    <row r="222" spans="1:13" ht="15">
      <c r="A222">
        <v>216</v>
      </c>
      <c r="B222">
        <v>5019</v>
      </c>
      <c r="C222" t="s">
        <v>619</v>
      </c>
      <c r="D222" t="s">
        <v>620</v>
      </c>
      <c r="E222" t="s">
        <v>621</v>
      </c>
      <c r="F222" t="str">
        <f>"201506000341"</f>
        <v>201506000341</v>
      </c>
      <c r="G222" t="s">
        <v>338</v>
      </c>
      <c r="H222" t="s">
        <v>19</v>
      </c>
      <c r="I222">
        <v>752</v>
      </c>
      <c r="J222" t="s">
        <v>20</v>
      </c>
      <c r="L222" t="s">
        <v>381</v>
      </c>
      <c r="M222">
        <v>1007.7</v>
      </c>
    </row>
    <row r="223" spans="1:13" ht="15">
      <c r="A223">
        <v>217</v>
      </c>
      <c r="B223">
        <v>2416</v>
      </c>
      <c r="C223" t="s">
        <v>622</v>
      </c>
      <c r="D223" t="s">
        <v>80</v>
      </c>
      <c r="E223" t="s">
        <v>623</v>
      </c>
      <c r="F223" t="str">
        <f>"201510001689"</f>
        <v>201510001689</v>
      </c>
      <c r="G223" t="s">
        <v>207</v>
      </c>
      <c r="H223" t="s">
        <v>117</v>
      </c>
      <c r="I223">
        <v>791</v>
      </c>
      <c r="J223" t="s">
        <v>20</v>
      </c>
      <c r="L223" t="s">
        <v>21</v>
      </c>
      <c r="M223">
        <v>1367.8</v>
      </c>
    </row>
    <row r="224" spans="1:13" ht="15">
      <c r="A224">
        <v>218</v>
      </c>
      <c r="B224">
        <v>8765</v>
      </c>
      <c r="C224" t="s">
        <v>624</v>
      </c>
      <c r="D224" t="s">
        <v>625</v>
      </c>
      <c r="E224" t="s">
        <v>626</v>
      </c>
      <c r="F224" t="str">
        <f>"201409002096"</f>
        <v>201409002096</v>
      </c>
      <c r="G224" t="s">
        <v>627</v>
      </c>
      <c r="H224" t="s">
        <v>133</v>
      </c>
      <c r="I224">
        <v>601</v>
      </c>
      <c r="J224" t="s">
        <v>20</v>
      </c>
      <c r="M224">
        <v>1602.3</v>
      </c>
    </row>
    <row r="225" spans="1:13" ht="15">
      <c r="A225">
        <v>219</v>
      </c>
      <c r="B225">
        <v>2530</v>
      </c>
      <c r="C225" t="s">
        <v>628</v>
      </c>
      <c r="D225" t="s">
        <v>138</v>
      </c>
      <c r="E225" t="s">
        <v>629</v>
      </c>
      <c r="F225" t="str">
        <f>"201511040422"</f>
        <v>201511040422</v>
      </c>
      <c r="G225" t="s">
        <v>272</v>
      </c>
      <c r="H225" t="s">
        <v>19</v>
      </c>
      <c r="I225">
        <v>741</v>
      </c>
      <c r="J225" t="s">
        <v>20</v>
      </c>
      <c r="L225" t="s">
        <v>21</v>
      </c>
      <c r="M225">
        <v>1358</v>
      </c>
    </row>
    <row r="226" spans="1:13" ht="15">
      <c r="A226">
        <v>220</v>
      </c>
      <c r="B226">
        <v>6262</v>
      </c>
      <c r="C226" t="s">
        <v>630</v>
      </c>
      <c r="D226" t="s">
        <v>27</v>
      </c>
      <c r="E226" t="s">
        <v>631</v>
      </c>
      <c r="F226" t="str">
        <f>"201401002331"</f>
        <v>201401002331</v>
      </c>
      <c r="G226" t="s">
        <v>420</v>
      </c>
      <c r="H226" t="s">
        <v>117</v>
      </c>
      <c r="I226">
        <v>767</v>
      </c>
      <c r="J226" t="s">
        <v>20</v>
      </c>
      <c r="M226">
        <v>1354.5</v>
      </c>
    </row>
    <row r="227" spans="1:13" ht="15">
      <c r="A227">
        <v>221</v>
      </c>
      <c r="B227">
        <v>5837</v>
      </c>
      <c r="C227" t="s">
        <v>632</v>
      </c>
      <c r="D227" t="s">
        <v>27</v>
      </c>
      <c r="E227" t="s">
        <v>633</v>
      </c>
      <c r="F227" t="str">
        <f>"201511012673"</f>
        <v>201511012673</v>
      </c>
      <c r="G227" t="s">
        <v>634</v>
      </c>
      <c r="H227" t="s">
        <v>30</v>
      </c>
      <c r="I227">
        <v>655</v>
      </c>
      <c r="J227" t="s">
        <v>20</v>
      </c>
      <c r="M227">
        <v>1553</v>
      </c>
    </row>
    <row r="228" spans="1:13" ht="15">
      <c r="A228">
        <v>222</v>
      </c>
      <c r="B228">
        <v>2277</v>
      </c>
      <c r="C228" t="s">
        <v>635</v>
      </c>
      <c r="D228" t="s">
        <v>37</v>
      </c>
      <c r="E228" t="s">
        <v>636</v>
      </c>
      <c r="F228" t="str">
        <f>"201511031156"</f>
        <v>201511031156</v>
      </c>
      <c r="G228" t="s">
        <v>637</v>
      </c>
      <c r="H228" t="s">
        <v>117</v>
      </c>
      <c r="I228">
        <v>795</v>
      </c>
      <c r="J228" t="s">
        <v>20</v>
      </c>
      <c r="K228">
        <v>6</v>
      </c>
      <c r="M228">
        <v>1296.1</v>
      </c>
    </row>
    <row r="229" spans="1:13" ht="15">
      <c r="A229">
        <v>223</v>
      </c>
      <c r="B229">
        <v>8907</v>
      </c>
      <c r="C229" t="s">
        <v>638</v>
      </c>
      <c r="D229" t="s">
        <v>37</v>
      </c>
      <c r="E229" t="s">
        <v>639</v>
      </c>
      <c r="F229" t="str">
        <f>"201102000845"</f>
        <v>201102000845</v>
      </c>
      <c r="G229" t="s">
        <v>554</v>
      </c>
      <c r="H229" t="s">
        <v>19</v>
      </c>
      <c r="I229">
        <v>690</v>
      </c>
      <c r="J229" t="s">
        <v>20</v>
      </c>
      <c r="L229" t="s">
        <v>127</v>
      </c>
      <c r="M229">
        <v>1399</v>
      </c>
    </row>
    <row r="230" spans="1:13" ht="15">
      <c r="A230">
        <v>224</v>
      </c>
      <c r="B230">
        <v>7319</v>
      </c>
      <c r="C230" t="s">
        <v>640</v>
      </c>
      <c r="D230" t="s">
        <v>37</v>
      </c>
      <c r="E230" t="s">
        <v>641</v>
      </c>
      <c r="F230" t="str">
        <f>"201512000049"</f>
        <v>201512000049</v>
      </c>
      <c r="G230" t="s">
        <v>126</v>
      </c>
      <c r="H230" t="s">
        <v>19</v>
      </c>
      <c r="I230">
        <v>724</v>
      </c>
      <c r="J230" t="s">
        <v>20</v>
      </c>
      <c r="M230">
        <v>1731</v>
      </c>
    </row>
    <row r="231" spans="1:13" ht="15">
      <c r="A231">
        <v>225</v>
      </c>
      <c r="B231">
        <v>1214</v>
      </c>
      <c r="C231" t="s">
        <v>642</v>
      </c>
      <c r="D231" t="s">
        <v>37</v>
      </c>
      <c r="E231" t="s">
        <v>643</v>
      </c>
      <c r="F231" t="str">
        <f>"200712004509"</f>
        <v>200712004509</v>
      </c>
      <c r="G231" t="s">
        <v>644</v>
      </c>
      <c r="H231" t="s">
        <v>19</v>
      </c>
      <c r="I231">
        <v>675</v>
      </c>
      <c r="J231" t="s">
        <v>20</v>
      </c>
      <c r="M231">
        <v>1642.6</v>
      </c>
    </row>
    <row r="232" spans="1:13" ht="15">
      <c r="A232">
        <v>226</v>
      </c>
      <c r="B232">
        <v>1848</v>
      </c>
      <c r="C232" t="s">
        <v>645</v>
      </c>
      <c r="D232" t="s">
        <v>84</v>
      </c>
      <c r="E232" t="s">
        <v>646</v>
      </c>
      <c r="F232" t="str">
        <f>"201511025268"</f>
        <v>201511025268</v>
      </c>
      <c r="G232" t="s">
        <v>405</v>
      </c>
      <c r="H232" t="s">
        <v>117</v>
      </c>
      <c r="I232">
        <v>768</v>
      </c>
      <c r="J232" t="s">
        <v>20</v>
      </c>
      <c r="K232">
        <v>6</v>
      </c>
      <c r="M232">
        <v>1140.2</v>
      </c>
    </row>
    <row r="233" spans="1:13" ht="15">
      <c r="A233">
        <v>227</v>
      </c>
      <c r="B233">
        <v>8862</v>
      </c>
      <c r="C233" t="s">
        <v>647</v>
      </c>
      <c r="D233" t="s">
        <v>77</v>
      </c>
      <c r="E233" t="s">
        <v>648</v>
      </c>
      <c r="F233" t="str">
        <f>"201511007980"</f>
        <v>201511007980</v>
      </c>
      <c r="G233" t="s">
        <v>649</v>
      </c>
      <c r="H233" t="s">
        <v>58</v>
      </c>
      <c r="I233">
        <v>619</v>
      </c>
      <c r="J233" t="s">
        <v>20</v>
      </c>
      <c r="K233">
        <v>6</v>
      </c>
      <c r="M233">
        <v>1540</v>
      </c>
    </row>
    <row r="234" spans="1:13" ht="15">
      <c r="A234">
        <v>228</v>
      </c>
      <c r="B234">
        <v>84</v>
      </c>
      <c r="C234" t="s">
        <v>650</v>
      </c>
      <c r="D234" t="s">
        <v>88</v>
      </c>
      <c r="E234" t="s">
        <v>651</v>
      </c>
      <c r="F234" t="str">
        <f>"200905000109"</f>
        <v>200905000109</v>
      </c>
      <c r="G234" t="s">
        <v>39</v>
      </c>
      <c r="H234" t="s">
        <v>19</v>
      </c>
      <c r="I234">
        <v>673</v>
      </c>
      <c r="J234" t="s">
        <v>20</v>
      </c>
      <c r="L234" t="s">
        <v>113</v>
      </c>
      <c r="M234">
        <v>968</v>
      </c>
    </row>
    <row r="235" spans="1:13" ht="15">
      <c r="A235">
        <v>229</v>
      </c>
      <c r="B235">
        <v>2082</v>
      </c>
      <c r="C235" t="s">
        <v>652</v>
      </c>
      <c r="D235" t="s">
        <v>80</v>
      </c>
      <c r="E235" t="s">
        <v>653</v>
      </c>
      <c r="F235" t="str">
        <f>"201511039576"</f>
        <v>201511039576</v>
      </c>
      <c r="G235" t="s">
        <v>126</v>
      </c>
      <c r="H235" t="s">
        <v>19</v>
      </c>
      <c r="I235">
        <v>724</v>
      </c>
      <c r="J235" t="s">
        <v>20</v>
      </c>
      <c r="L235" t="s">
        <v>113</v>
      </c>
      <c r="M235">
        <v>1084.2</v>
      </c>
    </row>
    <row r="236" spans="1:13" ht="15">
      <c r="A236">
        <v>230</v>
      </c>
      <c r="B236">
        <v>6894</v>
      </c>
      <c r="C236" t="s">
        <v>654</v>
      </c>
      <c r="D236" t="s">
        <v>88</v>
      </c>
      <c r="E236" t="s">
        <v>655</v>
      </c>
      <c r="F236" t="str">
        <f>"200801006832"</f>
        <v>200801006832</v>
      </c>
      <c r="G236" t="s">
        <v>182</v>
      </c>
      <c r="H236" t="s">
        <v>19</v>
      </c>
      <c r="I236">
        <v>742</v>
      </c>
      <c r="J236" t="s">
        <v>20</v>
      </c>
      <c r="M236">
        <v>1482</v>
      </c>
    </row>
    <row r="237" spans="1:13" ht="15">
      <c r="A237">
        <v>231</v>
      </c>
      <c r="B237">
        <v>2860</v>
      </c>
      <c r="C237" t="s">
        <v>656</v>
      </c>
      <c r="D237" t="s">
        <v>37</v>
      </c>
      <c r="E237" t="s">
        <v>657</v>
      </c>
      <c r="F237" t="str">
        <f>"201511042912"</f>
        <v>201511042912</v>
      </c>
      <c r="G237" t="s">
        <v>34</v>
      </c>
      <c r="H237" t="s">
        <v>19</v>
      </c>
      <c r="I237">
        <v>705</v>
      </c>
      <c r="J237" t="s">
        <v>20</v>
      </c>
      <c r="L237" t="s">
        <v>113</v>
      </c>
      <c r="M237">
        <v>1048.3</v>
      </c>
    </row>
    <row r="238" spans="1:13" ht="15">
      <c r="A238">
        <v>232</v>
      </c>
      <c r="B238">
        <v>4729</v>
      </c>
      <c r="C238" t="s">
        <v>658</v>
      </c>
      <c r="D238" t="s">
        <v>107</v>
      </c>
      <c r="E238" t="s">
        <v>659</v>
      </c>
      <c r="F238" t="str">
        <f>"200809000855"</f>
        <v>200809000855</v>
      </c>
      <c r="G238" t="s">
        <v>278</v>
      </c>
      <c r="H238" t="s">
        <v>19</v>
      </c>
      <c r="I238">
        <v>738</v>
      </c>
      <c r="J238" t="s">
        <v>20</v>
      </c>
      <c r="K238">
        <v>6</v>
      </c>
      <c r="M238">
        <v>1593.2</v>
      </c>
    </row>
    <row r="239" spans="1:13" ht="15">
      <c r="A239">
        <v>233</v>
      </c>
      <c r="B239">
        <v>8302</v>
      </c>
      <c r="C239" t="s">
        <v>660</v>
      </c>
      <c r="D239" t="s">
        <v>620</v>
      </c>
      <c r="E239" t="s">
        <v>661</v>
      </c>
      <c r="F239" t="str">
        <f>"201510002531"</f>
        <v>201510002531</v>
      </c>
      <c r="G239" t="s">
        <v>662</v>
      </c>
      <c r="H239" t="s">
        <v>19</v>
      </c>
      <c r="I239">
        <v>722</v>
      </c>
      <c r="J239" t="s">
        <v>20</v>
      </c>
      <c r="M239">
        <v>1558</v>
      </c>
    </row>
    <row r="240" spans="1:13" ht="15">
      <c r="A240">
        <v>234</v>
      </c>
      <c r="B240">
        <v>6874</v>
      </c>
      <c r="C240" t="s">
        <v>663</v>
      </c>
      <c r="D240" t="s">
        <v>115</v>
      </c>
      <c r="E240" t="s">
        <v>664</v>
      </c>
      <c r="F240" t="str">
        <f>"201512000488"</f>
        <v>201512000488</v>
      </c>
      <c r="G240" t="s">
        <v>123</v>
      </c>
      <c r="H240" t="s">
        <v>30</v>
      </c>
      <c r="I240">
        <v>645</v>
      </c>
      <c r="J240" t="s">
        <v>20</v>
      </c>
      <c r="M240">
        <v>1593</v>
      </c>
    </row>
    <row r="241" spans="1:13" ht="15">
      <c r="A241">
        <v>235</v>
      </c>
      <c r="B241">
        <v>2842</v>
      </c>
      <c r="C241" t="s">
        <v>665</v>
      </c>
      <c r="D241" t="s">
        <v>60</v>
      </c>
      <c r="E241" t="s">
        <v>666</v>
      </c>
      <c r="F241" t="str">
        <f>"201511007826"</f>
        <v>201511007826</v>
      </c>
      <c r="G241" t="s">
        <v>220</v>
      </c>
      <c r="H241" t="s">
        <v>117</v>
      </c>
      <c r="I241">
        <v>764</v>
      </c>
      <c r="J241" t="s">
        <v>20</v>
      </c>
      <c r="M241">
        <v>1580.3</v>
      </c>
    </row>
    <row r="242" spans="1:13" ht="15">
      <c r="A242">
        <v>236</v>
      </c>
      <c r="B242">
        <v>8106</v>
      </c>
      <c r="C242" t="s">
        <v>667</v>
      </c>
      <c r="D242" t="s">
        <v>27</v>
      </c>
      <c r="E242" t="s">
        <v>668</v>
      </c>
      <c r="F242" t="str">
        <f>"201512002031"</f>
        <v>201512002031</v>
      </c>
      <c r="G242" t="s">
        <v>18</v>
      </c>
      <c r="H242" t="s">
        <v>19</v>
      </c>
      <c r="I242">
        <v>739</v>
      </c>
      <c r="J242" t="s">
        <v>20</v>
      </c>
      <c r="M242">
        <v>1615.6</v>
      </c>
    </row>
    <row r="243" spans="1:13" ht="15">
      <c r="A243">
        <v>237</v>
      </c>
      <c r="B243">
        <v>6902</v>
      </c>
      <c r="C243" t="s">
        <v>669</v>
      </c>
      <c r="D243" t="s">
        <v>37</v>
      </c>
      <c r="E243" t="s">
        <v>670</v>
      </c>
      <c r="F243" t="str">
        <f>"201511027687"</f>
        <v>201511027687</v>
      </c>
      <c r="G243" t="s">
        <v>46</v>
      </c>
      <c r="H243" t="s">
        <v>19</v>
      </c>
      <c r="I243">
        <v>672</v>
      </c>
      <c r="J243" t="s">
        <v>20</v>
      </c>
      <c r="K243">
        <v>6</v>
      </c>
      <c r="M243">
        <v>1203.5</v>
      </c>
    </row>
    <row r="244" spans="1:13" ht="15">
      <c r="A244">
        <v>238</v>
      </c>
      <c r="B244">
        <v>45</v>
      </c>
      <c r="C244" t="s">
        <v>671</v>
      </c>
      <c r="D244" t="s">
        <v>138</v>
      </c>
      <c r="E244" t="s">
        <v>672</v>
      </c>
      <c r="F244" t="str">
        <f>"201511025304"</f>
        <v>201511025304</v>
      </c>
      <c r="G244" t="s">
        <v>246</v>
      </c>
      <c r="H244" t="s">
        <v>117</v>
      </c>
      <c r="I244">
        <v>778</v>
      </c>
      <c r="J244" t="s">
        <v>20</v>
      </c>
      <c r="M244">
        <v>1567.9</v>
      </c>
    </row>
    <row r="245" spans="1:13" ht="15">
      <c r="A245">
        <v>239</v>
      </c>
      <c r="B245">
        <v>1356</v>
      </c>
      <c r="C245" t="s">
        <v>673</v>
      </c>
      <c r="D245" t="s">
        <v>138</v>
      </c>
      <c r="E245" t="s">
        <v>674</v>
      </c>
      <c r="F245" t="str">
        <f>"201511025153"</f>
        <v>201511025153</v>
      </c>
      <c r="G245" t="s">
        <v>25</v>
      </c>
      <c r="H245" t="s">
        <v>19</v>
      </c>
      <c r="I245">
        <v>664</v>
      </c>
      <c r="J245" t="s">
        <v>20</v>
      </c>
      <c r="L245" t="s">
        <v>127</v>
      </c>
      <c r="M245">
        <v>1040.9</v>
      </c>
    </row>
    <row r="246" spans="1:13" ht="15">
      <c r="A246">
        <v>240</v>
      </c>
      <c r="B246">
        <v>4837</v>
      </c>
      <c r="C246" t="s">
        <v>675</v>
      </c>
      <c r="D246" t="s">
        <v>44</v>
      </c>
      <c r="E246" t="s">
        <v>676</v>
      </c>
      <c r="F246" t="str">
        <f>"201511007602"</f>
        <v>201511007602</v>
      </c>
      <c r="G246" t="s">
        <v>590</v>
      </c>
      <c r="H246" t="s">
        <v>19</v>
      </c>
      <c r="I246">
        <v>688</v>
      </c>
      <c r="J246" t="s">
        <v>20</v>
      </c>
      <c r="L246" t="s">
        <v>35</v>
      </c>
      <c r="M246">
        <v>1173.3</v>
      </c>
    </row>
    <row r="247" spans="1:13" ht="15">
      <c r="A247">
        <v>241</v>
      </c>
      <c r="B247">
        <v>7955</v>
      </c>
      <c r="C247" t="s">
        <v>677</v>
      </c>
      <c r="D247" t="s">
        <v>60</v>
      </c>
      <c r="E247" t="s">
        <v>678</v>
      </c>
      <c r="F247" t="str">
        <f>"201512001585"</f>
        <v>201512001585</v>
      </c>
      <c r="G247" t="s">
        <v>338</v>
      </c>
      <c r="H247" t="s">
        <v>19</v>
      </c>
      <c r="I247">
        <v>752</v>
      </c>
      <c r="J247" t="s">
        <v>20</v>
      </c>
      <c r="M247">
        <v>1502.4</v>
      </c>
    </row>
    <row r="248" spans="1:13" ht="15">
      <c r="A248">
        <v>242</v>
      </c>
      <c r="B248">
        <v>8967</v>
      </c>
      <c r="C248" t="s">
        <v>679</v>
      </c>
      <c r="D248" t="s">
        <v>84</v>
      </c>
      <c r="E248" t="s">
        <v>680</v>
      </c>
      <c r="F248" t="str">
        <f>"201511028171"</f>
        <v>201511028171</v>
      </c>
      <c r="G248" t="s">
        <v>179</v>
      </c>
      <c r="H248" t="s">
        <v>19</v>
      </c>
      <c r="I248">
        <v>727</v>
      </c>
      <c r="J248" t="s">
        <v>20</v>
      </c>
      <c r="L248" t="s">
        <v>21</v>
      </c>
      <c r="M248">
        <v>1245.4</v>
      </c>
    </row>
    <row r="249" spans="1:13" ht="15">
      <c r="A249">
        <v>243</v>
      </c>
      <c r="B249">
        <v>1839</v>
      </c>
      <c r="C249" t="s">
        <v>681</v>
      </c>
      <c r="D249" t="s">
        <v>389</v>
      </c>
      <c r="E249" t="s">
        <v>682</v>
      </c>
      <c r="F249" t="str">
        <f>"201402002230"</f>
        <v>201402002230</v>
      </c>
      <c r="G249" t="s">
        <v>57</v>
      </c>
      <c r="H249" t="s">
        <v>19</v>
      </c>
      <c r="I249">
        <v>669</v>
      </c>
      <c r="J249" t="s">
        <v>20</v>
      </c>
      <c r="L249" t="s">
        <v>35</v>
      </c>
      <c r="M249">
        <v>1133.7</v>
      </c>
    </row>
    <row r="250" spans="1:13" ht="15">
      <c r="A250">
        <v>244</v>
      </c>
      <c r="B250">
        <v>448</v>
      </c>
      <c r="C250" t="s">
        <v>683</v>
      </c>
      <c r="D250" t="s">
        <v>84</v>
      </c>
      <c r="E250" t="s">
        <v>684</v>
      </c>
      <c r="F250" t="str">
        <f>"200806000115"</f>
        <v>200806000115</v>
      </c>
      <c r="G250" t="s">
        <v>649</v>
      </c>
      <c r="H250" t="s">
        <v>117</v>
      </c>
      <c r="I250">
        <v>776</v>
      </c>
      <c r="J250" t="s">
        <v>20</v>
      </c>
      <c r="M250">
        <v>1355.2</v>
      </c>
    </row>
    <row r="251" spans="1:13" ht="15">
      <c r="A251">
        <v>245</v>
      </c>
      <c r="B251">
        <v>8400</v>
      </c>
      <c r="C251" t="s">
        <v>685</v>
      </c>
      <c r="D251" t="s">
        <v>84</v>
      </c>
      <c r="E251" t="s">
        <v>686</v>
      </c>
      <c r="F251" t="str">
        <f>"201511023375"</f>
        <v>201511023375</v>
      </c>
      <c r="G251" t="s">
        <v>687</v>
      </c>
      <c r="H251" t="s">
        <v>19</v>
      </c>
      <c r="I251">
        <v>661</v>
      </c>
      <c r="J251" t="s">
        <v>20</v>
      </c>
      <c r="K251">
        <v>6</v>
      </c>
      <c r="M251">
        <v>1393.5</v>
      </c>
    </row>
    <row r="252" spans="1:13" ht="15">
      <c r="A252">
        <v>246</v>
      </c>
      <c r="B252">
        <v>4164</v>
      </c>
      <c r="C252" t="s">
        <v>688</v>
      </c>
      <c r="D252" t="s">
        <v>16</v>
      </c>
      <c r="E252" t="s">
        <v>689</v>
      </c>
      <c r="F252" t="str">
        <f>"201511037536"</f>
        <v>201511037536</v>
      </c>
      <c r="G252" t="s">
        <v>105</v>
      </c>
      <c r="H252" t="s">
        <v>19</v>
      </c>
      <c r="I252">
        <v>708</v>
      </c>
      <c r="J252" t="s">
        <v>20</v>
      </c>
      <c r="M252">
        <v>1567.5</v>
      </c>
    </row>
    <row r="253" spans="1:13" ht="15">
      <c r="A253">
        <v>247</v>
      </c>
      <c r="B253">
        <v>3492</v>
      </c>
      <c r="C253" t="s">
        <v>690</v>
      </c>
      <c r="D253" t="s">
        <v>60</v>
      </c>
      <c r="E253" t="s">
        <v>691</v>
      </c>
      <c r="F253" t="str">
        <f>"201511023197"</f>
        <v>201511023197</v>
      </c>
      <c r="G253" t="s">
        <v>234</v>
      </c>
      <c r="H253" t="s">
        <v>19</v>
      </c>
      <c r="I253">
        <v>670</v>
      </c>
      <c r="J253" t="s">
        <v>20</v>
      </c>
      <c r="L253" t="s">
        <v>21</v>
      </c>
      <c r="M253">
        <v>1179.8</v>
      </c>
    </row>
    <row r="254" spans="1:13" ht="15">
      <c r="A254">
        <v>248</v>
      </c>
      <c r="B254">
        <v>421</v>
      </c>
      <c r="C254" t="s">
        <v>692</v>
      </c>
      <c r="D254" t="s">
        <v>525</v>
      </c>
      <c r="E254" t="s">
        <v>693</v>
      </c>
      <c r="F254" t="str">
        <f>"201101000255"</f>
        <v>201101000255</v>
      </c>
      <c r="G254" t="s">
        <v>102</v>
      </c>
      <c r="H254" t="s">
        <v>117</v>
      </c>
      <c r="I254">
        <v>772</v>
      </c>
      <c r="J254" t="s">
        <v>20</v>
      </c>
      <c r="M254">
        <v>1423.8</v>
      </c>
    </row>
    <row r="255" spans="1:13" ht="15">
      <c r="A255">
        <v>249</v>
      </c>
      <c r="B255">
        <v>9301</v>
      </c>
      <c r="C255" t="s">
        <v>694</v>
      </c>
      <c r="D255" t="s">
        <v>80</v>
      </c>
      <c r="E255" t="s">
        <v>695</v>
      </c>
      <c r="F255" t="str">
        <f>"201511025251"</f>
        <v>201511025251</v>
      </c>
      <c r="G255" t="s">
        <v>150</v>
      </c>
      <c r="H255" t="s">
        <v>19</v>
      </c>
      <c r="I255">
        <v>663</v>
      </c>
      <c r="J255" t="s">
        <v>20</v>
      </c>
      <c r="L255" t="s">
        <v>21</v>
      </c>
      <c r="M255">
        <v>1475.2</v>
      </c>
    </row>
    <row r="256" spans="1:13" ht="15">
      <c r="A256">
        <v>250</v>
      </c>
      <c r="B256">
        <v>4905</v>
      </c>
      <c r="C256" t="s">
        <v>696</v>
      </c>
      <c r="D256" t="s">
        <v>88</v>
      </c>
      <c r="E256" t="s">
        <v>697</v>
      </c>
      <c r="F256" t="str">
        <f>"201102000177"</f>
        <v>201102000177</v>
      </c>
      <c r="G256" t="s">
        <v>194</v>
      </c>
      <c r="H256" t="s">
        <v>117</v>
      </c>
      <c r="I256">
        <v>758</v>
      </c>
      <c r="J256" t="s">
        <v>20</v>
      </c>
      <c r="M256">
        <v>1413.2</v>
      </c>
    </row>
    <row r="257" spans="1:13" ht="15">
      <c r="A257">
        <v>251</v>
      </c>
      <c r="B257">
        <v>1138</v>
      </c>
      <c r="C257" t="s">
        <v>698</v>
      </c>
      <c r="D257" t="s">
        <v>16</v>
      </c>
      <c r="E257" t="s">
        <v>699</v>
      </c>
      <c r="F257" t="str">
        <f>"201511019704"</f>
        <v>201511019704</v>
      </c>
      <c r="G257" t="s">
        <v>700</v>
      </c>
      <c r="H257" t="s">
        <v>58</v>
      </c>
      <c r="I257">
        <v>615</v>
      </c>
      <c r="J257" t="s">
        <v>20</v>
      </c>
      <c r="K257">
        <v>6</v>
      </c>
      <c r="M257">
        <v>1069.3</v>
      </c>
    </row>
    <row r="258" spans="1:13" ht="15">
      <c r="A258">
        <v>252</v>
      </c>
      <c r="B258">
        <v>7559</v>
      </c>
      <c r="C258" t="s">
        <v>701</v>
      </c>
      <c r="D258" t="s">
        <v>155</v>
      </c>
      <c r="E258" t="s">
        <v>702</v>
      </c>
      <c r="F258" t="str">
        <f>"201512001704"</f>
        <v>201512001704</v>
      </c>
      <c r="G258" t="s">
        <v>162</v>
      </c>
      <c r="H258" t="s">
        <v>19</v>
      </c>
      <c r="I258">
        <v>676</v>
      </c>
      <c r="J258" t="s">
        <v>20</v>
      </c>
      <c r="L258" t="s">
        <v>21</v>
      </c>
      <c r="M258">
        <v>1397.9</v>
      </c>
    </row>
    <row r="259" spans="1:13" ht="15">
      <c r="A259">
        <v>253</v>
      </c>
      <c r="B259">
        <v>3685</v>
      </c>
      <c r="C259" t="s">
        <v>703</v>
      </c>
      <c r="D259" t="s">
        <v>80</v>
      </c>
      <c r="E259" t="s">
        <v>704</v>
      </c>
      <c r="F259" t="str">
        <f>"201511032663"</f>
        <v>201511032663</v>
      </c>
      <c r="G259" t="s">
        <v>554</v>
      </c>
      <c r="H259" t="s">
        <v>19</v>
      </c>
      <c r="I259">
        <v>690</v>
      </c>
      <c r="J259" t="s">
        <v>20</v>
      </c>
      <c r="L259" t="s">
        <v>21</v>
      </c>
      <c r="M259">
        <v>1388</v>
      </c>
    </row>
    <row r="260" spans="1:13" ht="15">
      <c r="A260">
        <v>254</v>
      </c>
      <c r="B260">
        <v>8103</v>
      </c>
      <c r="C260" t="s">
        <v>703</v>
      </c>
      <c r="D260" t="s">
        <v>44</v>
      </c>
      <c r="E260" t="s">
        <v>705</v>
      </c>
      <c r="F260" t="str">
        <f>"201511040067"</f>
        <v>201511040067</v>
      </c>
      <c r="G260" t="s">
        <v>197</v>
      </c>
      <c r="H260" t="s">
        <v>19</v>
      </c>
      <c r="I260">
        <v>691</v>
      </c>
      <c r="J260" t="s">
        <v>20</v>
      </c>
      <c r="L260" t="s">
        <v>127</v>
      </c>
      <c r="M260">
        <v>1364.8</v>
      </c>
    </row>
    <row r="261" spans="1:13" ht="15">
      <c r="A261">
        <v>255</v>
      </c>
      <c r="B261">
        <v>1107</v>
      </c>
      <c r="C261" t="s">
        <v>706</v>
      </c>
      <c r="D261" t="s">
        <v>67</v>
      </c>
      <c r="E261" t="s">
        <v>707</v>
      </c>
      <c r="F261" t="str">
        <f>"201510004062"</f>
        <v>201510004062</v>
      </c>
      <c r="G261" t="s">
        <v>25</v>
      </c>
      <c r="H261" t="s">
        <v>117</v>
      </c>
      <c r="I261">
        <v>761</v>
      </c>
      <c r="J261" t="s">
        <v>20</v>
      </c>
      <c r="M261">
        <v>1487</v>
      </c>
    </row>
    <row r="262" spans="1:13" ht="15">
      <c r="A262">
        <v>256</v>
      </c>
      <c r="B262">
        <v>5711</v>
      </c>
      <c r="C262" t="s">
        <v>708</v>
      </c>
      <c r="D262" t="s">
        <v>37</v>
      </c>
      <c r="E262" t="s">
        <v>709</v>
      </c>
      <c r="F262" t="str">
        <f>"201511011701"</f>
        <v>201511011701</v>
      </c>
      <c r="G262" t="s">
        <v>197</v>
      </c>
      <c r="H262" t="s">
        <v>19</v>
      </c>
      <c r="I262">
        <v>691</v>
      </c>
      <c r="J262" t="s">
        <v>20</v>
      </c>
      <c r="L262" t="s">
        <v>21</v>
      </c>
      <c r="M262">
        <v>1436.4</v>
      </c>
    </row>
    <row r="263" spans="1:13" ht="15">
      <c r="A263">
        <v>257</v>
      </c>
      <c r="B263">
        <v>2908</v>
      </c>
      <c r="C263" t="s">
        <v>710</v>
      </c>
      <c r="D263" t="s">
        <v>27</v>
      </c>
      <c r="E263" t="s">
        <v>711</v>
      </c>
      <c r="F263" t="str">
        <f>"201511025283"</f>
        <v>201511025283</v>
      </c>
      <c r="G263" t="s">
        <v>429</v>
      </c>
      <c r="H263" t="s">
        <v>30</v>
      </c>
      <c r="I263">
        <v>654</v>
      </c>
      <c r="J263" t="s">
        <v>20</v>
      </c>
      <c r="M263">
        <v>1655.1</v>
      </c>
    </row>
    <row r="264" spans="1:13" ht="15">
      <c r="A264">
        <v>258</v>
      </c>
      <c r="B264">
        <v>7383</v>
      </c>
      <c r="C264" t="s">
        <v>712</v>
      </c>
      <c r="D264" t="s">
        <v>67</v>
      </c>
      <c r="E264" t="s">
        <v>713</v>
      </c>
      <c r="F264" t="str">
        <f>"201412001930"</f>
        <v>201412001930</v>
      </c>
      <c r="G264" t="s">
        <v>714</v>
      </c>
      <c r="H264" t="s">
        <v>715</v>
      </c>
      <c r="I264">
        <v>784</v>
      </c>
      <c r="J264" t="s">
        <v>20</v>
      </c>
      <c r="K264">
        <v>6</v>
      </c>
      <c r="M264">
        <v>1454.8</v>
      </c>
    </row>
    <row r="265" spans="1:13" ht="15">
      <c r="A265">
        <v>259</v>
      </c>
      <c r="B265">
        <v>5329</v>
      </c>
      <c r="C265" t="s">
        <v>716</v>
      </c>
      <c r="D265" t="s">
        <v>37</v>
      </c>
      <c r="E265" t="s">
        <v>717</v>
      </c>
      <c r="F265" t="str">
        <f>"201402001981"</f>
        <v>201402001981</v>
      </c>
      <c r="G265" t="s">
        <v>190</v>
      </c>
      <c r="H265" t="s">
        <v>191</v>
      </c>
      <c r="I265">
        <v>716</v>
      </c>
      <c r="J265" t="s">
        <v>20</v>
      </c>
      <c r="K265">
        <v>6</v>
      </c>
      <c r="M265">
        <v>1407</v>
      </c>
    </row>
    <row r="266" spans="1:13" ht="15">
      <c r="A266">
        <v>260</v>
      </c>
      <c r="B266">
        <v>6699</v>
      </c>
      <c r="C266" t="s">
        <v>718</v>
      </c>
      <c r="D266" t="s">
        <v>407</v>
      </c>
      <c r="E266" t="s">
        <v>719</v>
      </c>
      <c r="F266" t="str">
        <f>"201511032170"</f>
        <v>201511032170</v>
      </c>
      <c r="G266" t="s">
        <v>281</v>
      </c>
      <c r="H266" t="s">
        <v>58</v>
      </c>
      <c r="I266">
        <v>618</v>
      </c>
      <c r="J266" t="s">
        <v>20</v>
      </c>
      <c r="K266">
        <v>6</v>
      </c>
      <c r="M266">
        <v>850.3</v>
      </c>
    </row>
    <row r="267" spans="1:13" ht="15">
      <c r="A267">
        <v>261</v>
      </c>
      <c r="B267">
        <v>1657</v>
      </c>
      <c r="C267" t="s">
        <v>720</v>
      </c>
      <c r="D267" t="s">
        <v>379</v>
      </c>
      <c r="E267" t="s">
        <v>721</v>
      </c>
      <c r="F267" t="str">
        <f>"201510004751"</f>
        <v>201510004751</v>
      </c>
      <c r="G267" t="s">
        <v>527</v>
      </c>
      <c r="H267" t="s">
        <v>19</v>
      </c>
      <c r="I267">
        <v>720</v>
      </c>
      <c r="J267" t="s">
        <v>20</v>
      </c>
      <c r="M267">
        <v>1855.9</v>
      </c>
    </row>
    <row r="268" spans="1:13" ht="15">
      <c r="A268">
        <v>262</v>
      </c>
      <c r="B268">
        <v>8726</v>
      </c>
      <c r="C268" t="s">
        <v>722</v>
      </c>
      <c r="D268" t="s">
        <v>620</v>
      </c>
      <c r="E268" t="s">
        <v>723</v>
      </c>
      <c r="F268" t="str">
        <f>"201511022487"</f>
        <v>201511022487</v>
      </c>
      <c r="G268" t="s">
        <v>724</v>
      </c>
      <c r="H268" t="s">
        <v>482</v>
      </c>
      <c r="I268">
        <v>606</v>
      </c>
      <c r="J268" t="s">
        <v>20</v>
      </c>
      <c r="K268">
        <v>6</v>
      </c>
      <c r="M268">
        <v>932</v>
      </c>
    </row>
    <row r="269" spans="1:13" ht="15">
      <c r="A269">
        <v>263</v>
      </c>
      <c r="B269">
        <v>430</v>
      </c>
      <c r="C269" t="s">
        <v>725</v>
      </c>
      <c r="D269" t="s">
        <v>37</v>
      </c>
      <c r="E269" t="s">
        <v>726</v>
      </c>
      <c r="F269" t="str">
        <f>"201505000298"</f>
        <v>201505000298</v>
      </c>
      <c r="G269" t="s">
        <v>197</v>
      </c>
      <c r="H269" t="s">
        <v>19</v>
      </c>
      <c r="I269">
        <v>691</v>
      </c>
      <c r="J269" t="s">
        <v>20</v>
      </c>
      <c r="M269">
        <v>1713.8</v>
      </c>
    </row>
    <row r="270" spans="1:13" ht="15">
      <c r="A270">
        <v>264</v>
      </c>
      <c r="B270">
        <v>2246</v>
      </c>
      <c r="C270" t="s">
        <v>727</v>
      </c>
      <c r="D270" t="s">
        <v>84</v>
      </c>
      <c r="E270" t="s">
        <v>728</v>
      </c>
      <c r="F270" t="str">
        <f>"201511027257"</f>
        <v>201511027257</v>
      </c>
      <c r="G270" t="s">
        <v>614</v>
      </c>
      <c r="H270" t="s">
        <v>19</v>
      </c>
      <c r="I270">
        <v>717</v>
      </c>
      <c r="J270" t="s">
        <v>20</v>
      </c>
      <c r="K270">
        <v>6</v>
      </c>
      <c r="M270">
        <v>1357.6</v>
      </c>
    </row>
    <row r="271" spans="1:13" ht="15">
      <c r="A271">
        <v>265</v>
      </c>
      <c r="B271">
        <v>2612</v>
      </c>
      <c r="C271" t="s">
        <v>729</v>
      </c>
      <c r="D271" t="s">
        <v>84</v>
      </c>
      <c r="E271" t="s">
        <v>730</v>
      </c>
      <c r="F271" t="str">
        <f>"201503000187"</f>
        <v>201503000187</v>
      </c>
      <c r="G271" t="s">
        <v>25</v>
      </c>
      <c r="H271" t="s">
        <v>19</v>
      </c>
      <c r="I271">
        <v>664</v>
      </c>
      <c r="J271" t="s">
        <v>20</v>
      </c>
      <c r="L271" t="s">
        <v>35</v>
      </c>
      <c r="M271">
        <v>1194.3</v>
      </c>
    </row>
    <row r="272" spans="1:13" ht="15">
      <c r="A272">
        <v>266</v>
      </c>
      <c r="B272">
        <v>3984</v>
      </c>
      <c r="C272" t="s">
        <v>731</v>
      </c>
      <c r="D272" t="s">
        <v>67</v>
      </c>
      <c r="E272" t="s">
        <v>732</v>
      </c>
      <c r="F272" t="str">
        <f>"201511033857"</f>
        <v>201511033857</v>
      </c>
      <c r="G272" t="s">
        <v>627</v>
      </c>
      <c r="H272" t="s">
        <v>19</v>
      </c>
      <c r="I272">
        <v>679</v>
      </c>
      <c r="J272" t="s">
        <v>20</v>
      </c>
      <c r="M272">
        <v>1534</v>
      </c>
    </row>
    <row r="273" spans="1:13" ht="15">
      <c r="A273">
        <v>267</v>
      </c>
      <c r="B273">
        <v>7432</v>
      </c>
      <c r="C273" t="s">
        <v>733</v>
      </c>
      <c r="D273" t="s">
        <v>138</v>
      </c>
      <c r="E273" t="s">
        <v>734</v>
      </c>
      <c r="F273" t="str">
        <f>"201002000043"</f>
        <v>201002000043</v>
      </c>
      <c r="G273" t="s">
        <v>96</v>
      </c>
      <c r="H273" t="s">
        <v>19</v>
      </c>
      <c r="I273">
        <v>709</v>
      </c>
      <c r="J273" t="s">
        <v>20</v>
      </c>
      <c r="M273">
        <v>1600.9</v>
      </c>
    </row>
    <row r="274" spans="1:13" ht="15">
      <c r="A274">
        <v>268</v>
      </c>
      <c r="B274">
        <v>4480</v>
      </c>
      <c r="C274" t="s">
        <v>735</v>
      </c>
      <c r="D274" t="s">
        <v>155</v>
      </c>
      <c r="E274" t="s">
        <v>736</v>
      </c>
      <c r="F274" t="str">
        <f>"200910000729"</f>
        <v>200910000729</v>
      </c>
      <c r="G274" t="s">
        <v>25</v>
      </c>
      <c r="H274" t="s">
        <v>58</v>
      </c>
      <c r="I274">
        <v>611</v>
      </c>
      <c r="J274" t="s">
        <v>20</v>
      </c>
      <c r="M274">
        <v>1674.9</v>
      </c>
    </row>
    <row r="275" spans="1:13" ht="15">
      <c r="A275">
        <v>269</v>
      </c>
      <c r="B275">
        <v>2693</v>
      </c>
      <c r="C275" t="s">
        <v>737</v>
      </c>
      <c r="D275" t="s">
        <v>107</v>
      </c>
      <c r="E275" t="s">
        <v>738</v>
      </c>
      <c r="F275" t="str">
        <f>"201406004562"</f>
        <v>201406004562</v>
      </c>
      <c r="G275" t="s">
        <v>590</v>
      </c>
      <c r="H275" t="s">
        <v>117</v>
      </c>
      <c r="I275">
        <v>771</v>
      </c>
      <c r="J275" t="s">
        <v>20</v>
      </c>
      <c r="M275">
        <v>1518.5</v>
      </c>
    </row>
    <row r="276" spans="1:13" ht="15">
      <c r="A276">
        <v>270</v>
      </c>
      <c r="B276">
        <v>5574</v>
      </c>
      <c r="C276" t="s">
        <v>739</v>
      </c>
      <c r="D276" t="s">
        <v>433</v>
      </c>
      <c r="E276" t="s">
        <v>740</v>
      </c>
      <c r="F276" t="str">
        <f>"201510003511"</f>
        <v>201510003511</v>
      </c>
      <c r="G276" t="s">
        <v>741</v>
      </c>
      <c r="H276" t="s">
        <v>58</v>
      </c>
      <c r="I276">
        <v>608</v>
      </c>
      <c r="J276" t="s">
        <v>20</v>
      </c>
      <c r="M276">
        <v>1585.5</v>
      </c>
    </row>
    <row r="277" spans="1:13" ht="15">
      <c r="A277">
        <v>271</v>
      </c>
      <c r="B277">
        <v>1484</v>
      </c>
      <c r="C277" t="s">
        <v>742</v>
      </c>
      <c r="D277" t="s">
        <v>433</v>
      </c>
      <c r="E277" t="s">
        <v>743</v>
      </c>
      <c r="F277" t="str">
        <f>"201511025853"</f>
        <v>201511025853</v>
      </c>
      <c r="G277" t="s">
        <v>253</v>
      </c>
      <c r="H277" t="s">
        <v>19</v>
      </c>
      <c r="I277">
        <v>692</v>
      </c>
      <c r="J277" t="s">
        <v>20</v>
      </c>
      <c r="L277" t="s">
        <v>35</v>
      </c>
      <c r="M277">
        <v>1338.9</v>
      </c>
    </row>
    <row r="278" spans="1:13" ht="15">
      <c r="A278">
        <v>272</v>
      </c>
      <c r="B278">
        <v>310</v>
      </c>
      <c r="C278" t="s">
        <v>744</v>
      </c>
      <c r="D278" t="s">
        <v>67</v>
      </c>
      <c r="E278" t="s">
        <v>745</v>
      </c>
      <c r="F278" t="str">
        <f>"201510002917"</f>
        <v>201510002917</v>
      </c>
      <c r="G278" t="s">
        <v>345</v>
      </c>
      <c r="H278" t="s">
        <v>19</v>
      </c>
      <c r="I278">
        <v>684</v>
      </c>
      <c r="J278" t="s">
        <v>20</v>
      </c>
      <c r="L278" t="s">
        <v>21</v>
      </c>
      <c r="M278">
        <v>1363.8</v>
      </c>
    </row>
    <row r="279" spans="1:13" ht="15">
      <c r="A279">
        <v>273</v>
      </c>
      <c r="B279">
        <v>1187</v>
      </c>
      <c r="C279" t="s">
        <v>746</v>
      </c>
      <c r="D279" t="s">
        <v>88</v>
      </c>
      <c r="E279" t="s">
        <v>747</v>
      </c>
      <c r="F279" t="str">
        <f>"201511018572"</f>
        <v>201511018572</v>
      </c>
      <c r="G279" t="s">
        <v>82</v>
      </c>
      <c r="H279" t="s">
        <v>19</v>
      </c>
      <c r="I279">
        <v>753</v>
      </c>
      <c r="J279" t="s">
        <v>20</v>
      </c>
      <c r="K279">
        <v>6</v>
      </c>
      <c r="M279">
        <v>1288.4</v>
      </c>
    </row>
    <row r="280" spans="1:13" ht="15">
      <c r="A280">
        <v>274</v>
      </c>
      <c r="B280">
        <v>3327</v>
      </c>
      <c r="C280" t="s">
        <v>748</v>
      </c>
      <c r="D280" t="s">
        <v>48</v>
      </c>
      <c r="E280" t="s">
        <v>749</v>
      </c>
      <c r="F280" t="str">
        <f>"201511025383"</f>
        <v>201511025383</v>
      </c>
      <c r="G280" t="s">
        <v>241</v>
      </c>
      <c r="H280" t="s">
        <v>19</v>
      </c>
      <c r="I280">
        <v>715</v>
      </c>
      <c r="J280" t="s">
        <v>20</v>
      </c>
      <c r="K280">
        <v>6</v>
      </c>
      <c r="M280">
        <v>1527.4</v>
      </c>
    </row>
    <row r="281" spans="1:13" ht="15">
      <c r="A281">
        <v>275</v>
      </c>
      <c r="B281">
        <v>4346</v>
      </c>
      <c r="C281" t="s">
        <v>750</v>
      </c>
      <c r="D281" t="s">
        <v>27</v>
      </c>
      <c r="E281" t="s">
        <v>751</v>
      </c>
      <c r="F281" t="str">
        <f>"201412000190"</f>
        <v>201412000190</v>
      </c>
      <c r="G281" t="s">
        <v>46</v>
      </c>
      <c r="H281" t="s">
        <v>117</v>
      </c>
      <c r="I281">
        <v>766</v>
      </c>
      <c r="J281" t="s">
        <v>20</v>
      </c>
      <c r="K281">
        <v>6</v>
      </c>
      <c r="M281">
        <v>1187.1</v>
      </c>
    </row>
    <row r="282" spans="1:13" ht="15">
      <c r="A282">
        <v>276</v>
      </c>
      <c r="B282">
        <v>7427</v>
      </c>
      <c r="C282" t="s">
        <v>752</v>
      </c>
      <c r="D282" t="s">
        <v>620</v>
      </c>
      <c r="E282" t="s">
        <v>753</v>
      </c>
      <c r="F282" t="str">
        <f>"201511010820"</f>
        <v>201511010820</v>
      </c>
      <c r="G282" t="s">
        <v>754</v>
      </c>
      <c r="H282" t="s">
        <v>19</v>
      </c>
      <c r="I282">
        <v>698</v>
      </c>
      <c r="J282" t="s">
        <v>20</v>
      </c>
      <c r="K282">
        <v>6</v>
      </c>
      <c r="M282">
        <v>846.6</v>
      </c>
    </row>
    <row r="283" spans="1:13" ht="15">
      <c r="A283">
        <v>277</v>
      </c>
      <c r="B283">
        <v>6842</v>
      </c>
      <c r="C283" t="s">
        <v>755</v>
      </c>
      <c r="D283" t="s">
        <v>37</v>
      </c>
      <c r="E283" t="s">
        <v>756</v>
      </c>
      <c r="F283" t="str">
        <f>"201511032117"</f>
        <v>201511032117</v>
      </c>
      <c r="G283" t="s">
        <v>292</v>
      </c>
      <c r="H283" t="s">
        <v>133</v>
      </c>
      <c r="I283">
        <v>603</v>
      </c>
      <c r="J283" t="s">
        <v>20</v>
      </c>
      <c r="M283">
        <v>1702</v>
      </c>
    </row>
    <row r="284" spans="1:13" ht="15">
      <c r="A284">
        <v>278</v>
      </c>
      <c r="B284">
        <v>14</v>
      </c>
      <c r="C284" t="s">
        <v>757</v>
      </c>
      <c r="D284" t="s">
        <v>67</v>
      </c>
      <c r="E284" t="s">
        <v>758</v>
      </c>
      <c r="F284" t="str">
        <f>"201511028103"</f>
        <v>201511028103</v>
      </c>
      <c r="G284" t="s">
        <v>62</v>
      </c>
      <c r="H284" t="s">
        <v>30</v>
      </c>
      <c r="I284">
        <v>639</v>
      </c>
      <c r="J284" t="s">
        <v>20</v>
      </c>
      <c r="M284">
        <v>1792.2</v>
      </c>
    </row>
    <row r="285" spans="1:13" ht="15">
      <c r="A285">
        <v>279</v>
      </c>
      <c r="B285">
        <v>8645</v>
      </c>
      <c r="C285" t="s">
        <v>759</v>
      </c>
      <c r="D285" t="s">
        <v>80</v>
      </c>
      <c r="E285" t="s">
        <v>760</v>
      </c>
      <c r="F285" t="str">
        <f>"201511005573"</f>
        <v>201511005573</v>
      </c>
      <c r="G285" t="s">
        <v>761</v>
      </c>
      <c r="H285" t="s">
        <v>58</v>
      </c>
      <c r="I285">
        <v>624</v>
      </c>
      <c r="J285" t="s">
        <v>20</v>
      </c>
      <c r="M285">
        <v>1644.1</v>
      </c>
    </row>
    <row r="286" spans="1:13" ht="15">
      <c r="A286">
        <v>280</v>
      </c>
      <c r="B286">
        <v>889</v>
      </c>
      <c r="C286" t="s">
        <v>762</v>
      </c>
      <c r="D286" t="s">
        <v>620</v>
      </c>
      <c r="E286" t="s">
        <v>763</v>
      </c>
      <c r="F286" t="str">
        <f>"201406007422"</f>
        <v>201406007422</v>
      </c>
      <c r="G286" t="s">
        <v>443</v>
      </c>
      <c r="H286" t="s">
        <v>19</v>
      </c>
      <c r="I286">
        <v>700</v>
      </c>
      <c r="J286" t="s">
        <v>20</v>
      </c>
      <c r="M286">
        <v>1561.3</v>
      </c>
    </row>
    <row r="287" spans="1:13" ht="15">
      <c r="A287">
        <v>281</v>
      </c>
      <c r="B287">
        <v>1547</v>
      </c>
      <c r="C287" t="s">
        <v>764</v>
      </c>
      <c r="D287" t="s">
        <v>620</v>
      </c>
      <c r="E287" t="s">
        <v>765</v>
      </c>
      <c r="F287" t="str">
        <f>"201510002831"</f>
        <v>201510002831</v>
      </c>
      <c r="G287" t="s">
        <v>150</v>
      </c>
      <c r="H287" t="s">
        <v>58</v>
      </c>
      <c r="I287">
        <v>610</v>
      </c>
      <c r="J287" t="s">
        <v>20</v>
      </c>
      <c r="L287" t="s">
        <v>35</v>
      </c>
      <c r="M287">
        <v>1266.6</v>
      </c>
    </row>
    <row r="288" spans="1:13" ht="15">
      <c r="A288">
        <v>282</v>
      </c>
      <c r="B288">
        <v>6992</v>
      </c>
      <c r="C288" t="s">
        <v>766</v>
      </c>
      <c r="D288" t="s">
        <v>37</v>
      </c>
      <c r="E288" t="s">
        <v>767</v>
      </c>
      <c r="F288" t="str">
        <f>"201406004114"</f>
        <v>201406004114</v>
      </c>
      <c r="G288" t="s">
        <v>662</v>
      </c>
      <c r="H288" t="s">
        <v>19</v>
      </c>
      <c r="I288">
        <v>722</v>
      </c>
      <c r="J288" t="s">
        <v>20</v>
      </c>
      <c r="L288" t="s">
        <v>21</v>
      </c>
      <c r="M288">
        <v>1085.6</v>
      </c>
    </row>
    <row r="289" spans="1:13" ht="15">
      <c r="A289">
        <v>283</v>
      </c>
      <c r="B289">
        <v>1049</v>
      </c>
      <c r="C289" t="s">
        <v>768</v>
      </c>
      <c r="D289" t="s">
        <v>16</v>
      </c>
      <c r="E289" t="s">
        <v>769</v>
      </c>
      <c r="F289" t="str">
        <f>"201402001932"</f>
        <v>201402001932</v>
      </c>
      <c r="G289" t="s">
        <v>770</v>
      </c>
      <c r="H289" t="s">
        <v>715</v>
      </c>
      <c r="I289">
        <v>792</v>
      </c>
      <c r="J289" t="s">
        <v>20</v>
      </c>
      <c r="K289">
        <v>6</v>
      </c>
      <c r="M289">
        <v>1026</v>
      </c>
    </row>
    <row r="290" spans="1:13" ht="15">
      <c r="A290">
        <v>284</v>
      </c>
      <c r="B290">
        <v>975</v>
      </c>
      <c r="C290" t="s">
        <v>771</v>
      </c>
      <c r="D290" t="s">
        <v>27</v>
      </c>
      <c r="E290" t="s">
        <v>772</v>
      </c>
      <c r="F290" t="str">
        <f>"201511027064"</f>
        <v>201511027064</v>
      </c>
      <c r="G290" t="s">
        <v>241</v>
      </c>
      <c r="H290" t="s">
        <v>19</v>
      </c>
      <c r="I290">
        <v>715</v>
      </c>
      <c r="J290" t="s">
        <v>20</v>
      </c>
      <c r="L290" t="s">
        <v>21</v>
      </c>
      <c r="M290">
        <v>1383.8</v>
      </c>
    </row>
    <row r="291" spans="1:13" ht="15">
      <c r="A291">
        <v>285</v>
      </c>
      <c r="B291">
        <v>1216</v>
      </c>
      <c r="C291" t="s">
        <v>773</v>
      </c>
      <c r="D291" t="s">
        <v>55</v>
      </c>
      <c r="E291" t="s">
        <v>774</v>
      </c>
      <c r="F291" t="str">
        <f>"201511028425"</f>
        <v>201511028425</v>
      </c>
      <c r="G291" t="s">
        <v>320</v>
      </c>
      <c r="H291" t="s">
        <v>19</v>
      </c>
      <c r="I291">
        <v>704</v>
      </c>
      <c r="J291" t="s">
        <v>20</v>
      </c>
      <c r="M291">
        <v>1534.3</v>
      </c>
    </row>
    <row r="292" spans="1:13" ht="15">
      <c r="A292">
        <v>286</v>
      </c>
      <c r="B292">
        <v>1772</v>
      </c>
      <c r="C292" t="s">
        <v>775</v>
      </c>
      <c r="D292" t="s">
        <v>776</v>
      </c>
      <c r="E292" t="s">
        <v>777</v>
      </c>
      <c r="F292" t="str">
        <f>"201511013820"</f>
        <v>201511013820</v>
      </c>
      <c r="G292" t="s">
        <v>342</v>
      </c>
      <c r="H292" t="s">
        <v>19</v>
      </c>
      <c r="I292">
        <v>728</v>
      </c>
      <c r="J292" t="s">
        <v>20</v>
      </c>
      <c r="K292">
        <v>6</v>
      </c>
      <c r="M292">
        <v>1370.4</v>
      </c>
    </row>
    <row r="293" spans="1:13" ht="15">
      <c r="A293">
        <v>287</v>
      </c>
      <c r="B293">
        <v>4985</v>
      </c>
      <c r="C293" t="s">
        <v>778</v>
      </c>
      <c r="D293" t="s">
        <v>779</v>
      </c>
      <c r="E293" t="s">
        <v>780</v>
      </c>
      <c r="F293" t="str">
        <f>"201510004742"</f>
        <v>201510004742</v>
      </c>
      <c r="G293" t="s">
        <v>162</v>
      </c>
      <c r="H293" t="s">
        <v>19</v>
      </c>
      <c r="I293">
        <v>676</v>
      </c>
      <c r="J293" t="s">
        <v>20</v>
      </c>
      <c r="M293">
        <v>1518.2</v>
      </c>
    </row>
    <row r="294" spans="1:13" ht="15">
      <c r="A294">
        <v>288</v>
      </c>
      <c r="B294">
        <v>7312</v>
      </c>
      <c r="C294" t="s">
        <v>781</v>
      </c>
      <c r="D294" t="s">
        <v>80</v>
      </c>
      <c r="E294" t="s">
        <v>782</v>
      </c>
      <c r="F294" t="str">
        <f>"200902000082"</f>
        <v>200902000082</v>
      </c>
      <c r="G294" t="s">
        <v>614</v>
      </c>
      <c r="H294" t="s">
        <v>19</v>
      </c>
      <c r="I294">
        <v>717</v>
      </c>
      <c r="J294" t="s">
        <v>20</v>
      </c>
      <c r="L294" t="s">
        <v>127</v>
      </c>
      <c r="M294">
        <v>1088.2</v>
      </c>
    </row>
    <row r="295" spans="1:13" ht="15">
      <c r="A295">
        <v>289</v>
      </c>
      <c r="B295">
        <v>9185</v>
      </c>
      <c r="C295" t="s">
        <v>783</v>
      </c>
      <c r="D295" t="s">
        <v>299</v>
      </c>
      <c r="E295" t="s">
        <v>784</v>
      </c>
      <c r="F295" t="str">
        <f>"201406004298"</f>
        <v>201406004298</v>
      </c>
      <c r="G295" t="s">
        <v>414</v>
      </c>
      <c r="H295" t="s">
        <v>19</v>
      </c>
      <c r="I295">
        <v>713</v>
      </c>
      <c r="J295" t="s">
        <v>20</v>
      </c>
      <c r="M295">
        <v>1572</v>
      </c>
    </row>
    <row r="296" spans="1:13" ht="15">
      <c r="A296">
        <v>290</v>
      </c>
      <c r="B296">
        <v>1294</v>
      </c>
      <c r="C296" t="s">
        <v>785</v>
      </c>
      <c r="D296" t="s">
        <v>84</v>
      </c>
      <c r="E296" t="s">
        <v>786</v>
      </c>
      <c r="F296" t="str">
        <f>"201511038148"</f>
        <v>201511038148</v>
      </c>
      <c r="G296" t="s">
        <v>414</v>
      </c>
      <c r="H296" t="s">
        <v>19</v>
      </c>
      <c r="I296">
        <v>713</v>
      </c>
      <c r="J296" t="s">
        <v>20</v>
      </c>
      <c r="L296" t="s">
        <v>21</v>
      </c>
      <c r="M296">
        <v>1359.3</v>
      </c>
    </row>
    <row r="297" spans="1:13" ht="15">
      <c r="A297">
        <v>291</v>
      </c>
      <c r="B297">
        <v>5757</v>
      </c>
      <c r="C297" t="s">
        <v>787</v>
      </c>
      <c r="D297" t="s">
        <v>88</v>
      </c>
      <c r="E297" t="s">
        <v>788</v>
      </c>
      <c r="F297" t="str">
        <f>"201511040151"</f>
        <v>201511040151</v>
      </c>
      <c r="G297" t="s">
        <v>162</v>
      </c>
      <c r="H297" t="s">
        <v>19</v>
      </c>
      <c r="I297">
        <v>676</v>
      </c>
      <c r="J297" t="s">
        <v>20</v>
      </c>
      <c r="L297" t="s">
        <v>127</v>
      </c>
      <c r="M297">
        <v>1034</v>
      </c>
    </row>
    <row r="298" spans="1:13" ht="15">
      <c r="A298">
        <v>292</v>
      </c>
      <c r="B298">
        <v>954</v>
      </c>
      <c r="C298" t="s">
        <v>789</v>
      </c>
      <c r="D298" t="s">
        <v>447</v>
      </c>
      <c r="E298" t="s">
        <v>790</v>
      </c>
      <c r="F298" t="str">
        <f>"201511013553"</f>
        <v>201511013553</v>
      </c>
      <c r="G298" t="s">
        <v>338</v>
      </c>
      <c r="H298" t="s">
        <v>117</v>
      </c>
      <c r="I298">
        <v>796</v>
      </c>
      <c r="J298" t="s">
        <v>20</v>
      </c>
      <c r="M298">
        <v>1506.8</v>
      </c>
    </row>
    <row r="299" spans="1:13" ht="15">
      <c r="A299">
        <v>293</v>
      </c>
      <c r="B299">
        <v>4166</v>
      </c>
      <c r="C299" t="s">
        <v>791</v>
      </c>
      <c r="D299" t="s">
        <v>27</v>
      </c>
      <c r="E299" t="s">
        <v>792</v>
      </c>
      <c r="F299" t="str">
        <f>"201003000261"</f>
        <v>201003000261</v>
      </c>
      <c r="G299" t="s">
        <v>793</v>
      </c>
      <c r="H299" t="s">
        <v>117</v>
      </c>
      <c r="I299">
        <v>783</v>
      </c>
      <c r="J299" t="s">
        <v>20</v>
      </c>
      <c r="M299">
        <v>1424.3</v>
      </c>
    </row>
    <row r="300" spans="1:13" ht="15">
      <c r="A300">
        <v>294</v>
      </c>
      <c r="B300">
        <v>2573</v>
      </c>
      <c r="C300" t="s">
        <v>794</v>
      </c>
      <c r="D300" t="s">
        <v>450</v>
      </c>
      <c r="E300" t="s">
        <v>795</v>
      </c>
      <c r="F300" t="str">
        <f>"201511037633"</f>
        <v>201511037633</v>
      </c>
      <c r="G300" t="s">
        <v>796</v>
      </c>
      <c r="H300" t="s">
        <v>19</v>
      </c>
      <c r="I300">
        <v>706</v>
      </c>
      <c r="J300" t="s">
        <v>20</v>
      </c>
      <c r="L300" t="s">
        <v>35</v>
      </c>
      <c r="M300">
        <v>1126</v>
      </c>
    </row>
    <row r="301" spans="1:13" ht="15">
      <c r="A301">
        <v>295</v>
      </c>
      <c r="B301">
        <v>5578</v>
      </c>
      <c r="C301" t="s">
        <v>797</v>
      </c>
      <c r="D301" t="s">
        <v>433</v>
      </c>
      <c r="E301" t="s">
        <v>798</v>
      </c>
      <c r="F301" t="str">
        <f>"200811000841"</f>
        <v>200811000841</v>
      </c>
      <c r="G301" t="s">
        <v>799</v>
      </c>
      <c r="H301" t="s">
        <v>58</v>
      </c>
      <c r="I301">
        <v>631</v>
      </c>
      <c r="J301" t="s">
        <v>20</v>
      </c>
      <c r="K301">
        <v>6</v>
      </c>
      <c r="M301">
        <v>1349.4</v>
      </c>
    </row>
    <row r="302" spans="1:13" ht="15">
      <c r="A302">
        <v>296</v>
      </c>
      <c r="B302">
        <v>4323</v>
      </c>
      <c r="C302" t="s">
        <v>800</v>
      </c>
      <c r="D302" t="s">
        <v>299</v>
      </c>
      <c r="E302" t="s">
        <v>801</v>
      </c>
      <c r="F302" t="str">
        <f>"201511024552"</f>
        <v>201511024552</v>
      </c>
      <c r="G302" t="s">
        <v>802</v>
      </c>
      <c r="H302" t="s">
        <v>19</v>
      </c>
      <c r="I302">
        <v>721</v>
      </c>
      <c r="J302" t="s">
        <v>20</v>
      </c>
      <c r="L302" t="s">
        <v>21</v>
      </c>
      <c r="M302">
        <v>1067.1</v>
      </c>
    </row>
    <row r="303" spans="1:13" ht="15">
      <c r="A303">
        <v>297</v>
      </c>
      <c r="B303">
        <v>1876</v>
      </c>
      <c r="C303" t="s">
        <v>803</v>
      </c>
      <c r="D303" t="s">
        <v>167</v>
      </c>
      <c r="E303" t="s">
        <v>804</v>
      </c>
      <c r="F303" t="str">
        <f>"201510003890"</f>
        <v>201510003890</v>
      </c>
      <c r="G303" t="s">
        <v>345</v>
      </c>
      <c r="H303" t="s">
        <v>19</v>
      </c>
      <c r="I303">
        <v>684</v>
      </c>
      <c r="J303" t="s">
        <v>20</v>
      </c>
      <c r="L303" t="s">
        <v>169</v>
      </c>
      <c r="M303">
        <v>727.1</v>
      </c>
    </row>
    <row r="304" spans="1:13" ht="15">
      <c r="A304">
        <v>298</v>
      </c>
      <c r="B304">
        <v>1199</v>
      </c>
      <c r="C304" t="s">
        <v>805</v>
      </c>
      <c r="D304" t="s">
        <v>88</v>
      </c>
      <c r="E304" t="s">
        <v>806</v>
      </c>
      <c r="F304" t="str">
        <f>"201511019758"</f>
        <v>201511019758</v>
      </c>
      <c r="G304" t="s">
        <v>741</v>
      </c>
      <c r="H304" t="s">
        <v>117</v>
      </c>
      <c r="I304">
        <v>759</v>
      </c>
      <c r="J304" t="s">
        <v>20</v>
      </c>
      <c r="M304">
        <v>1474.3</v>
      </c>
    </row>
    <row r="305" spans="1:13" ht="15">
      <c r="A305">
        <v>299</v>
      </c>
      <c r="B305">
        <v>7528</v>
      </c>
      <c r="C305" t="s">
        <v>807</v>
      </c>
      <c r="D305" t="s">
        <v>27</v>
      </c>
      <c r="E305" t="s">
        <v>808</v>
      </c>
      <c r="F305" t="str">
        <f>"201511018373"</f>
        <v>201511018373</v>
      </c>
      <c r="G305" t="s">
        <v>320</v>
      </c>
      <c r="H305" t="s">
        <v>19</v>
      </c>
      <c r="I305">
        <v>704</v>
      </c>
      <c r="J305" t="s">
        <v>20</v>
      </c>
      <c r="L305" t="s">
        <v>35</v>
      </c>
      <c r="M305">
        <v>1165</v>
      </c>
    </row>
    <row r="306" spans="1:13" ht="15">
      <c r="A306">
        <v>300</v>
      </c>
      <c r="B306">
        <v>6804</v>
      </c>
      <c r="C306" t="s">
        <v>809</v>
      </c>
      <c r="D306" t="s">
        <v>80</v>
      </c>
      <c r="E306" t="s">
        <v>810</v>
      </c>
      <c r="F306" t="str">
        <f>"201511033805"</f>
        <v>201511033805</v>
      </c>
      <c r="G306" t="s">
        <v>662</v>
      </c>
      <c r="H306" t="s">
        <v>19</v>
      </c>
      <c r="I306">
        <v>722</v>
      </c>
      <c r="J306" t="s">
        <v>20</v>
      </c>
      <c r="M306">
        <v>1523.3</v>
      </c>
    </row>
    <row r="307" spans="1:13" ht="15">
      <c r="A307">
        <v>301</v>
      </c>
      <c r="B307">
        <v>9504</v>
      </c>
      <c r="C307" t="s">
        <v>811</v>
      </c>
      <c r="D307" t="s">
        <v>222</v>
      </c>
      <c r="E307" t="s">
        <v>812</v>
      </c>
      <c r="F307" t="str">
        <f>"201511019319"</f>
        <v>201511019319</v>
      </c>
      <c r="G307" t="s">
        <v>281</v>
      </c>
      <c r="H307" t="s">
        <v>117</v>
      </c>
      <c r="I307">
        <v>775</v>
      </c>
      <c r="J307" t="s">
        <v>20</v>
      </c>
      <c r="K307">
        <v>6</v>
      </c>
      <c r="M307">
        <v>865.5</v>
      </c>
    </row>
    <row r="308" spans="1:13" ht="15">
      <c r="A308">
        <v>302</v>
      </c>
      <c r="B308">
        <v>4608</v>
      </c>
      <c r="C308" t="s">
        <v>813</v>
      </c>
      <c r="D308" t="s">
        <v>55</v>
      </c>
      <c r="E308" t="s">
        <v>814</v>
      </c>
      <c r="F308" t="str">
        <f>"201405000029"</f>
        <v>201405000029</v>
      </c>
      <c r="G308" t="s">
        <v>187</v>
      </c>
      <c r="H308" t="s">
        <v>30</v>
      </c>
      <c r="I308">
        <v>653</v>
      </c>
      <c r="J308" t="s">
        <v>20</v>
      </c>
      <c r="K308">
        <v>6</v>
      </c>
      <c r="M308">
        <v>1458.4</v>
      </c>
    </row>
    <row r="309" spans="1:13" ht="15">
      <c r="A309">
        <v>303</v>
      </c>
      <c r="B309">
        <v>7023</v>
      </c>
      <c r="C309" t="s">
        <v>815</v>
      </c>
      <c r="D309" t="s">
        <v>80</v>
      </c>
      <c r="E309" t="s">
        <v>816</v>
      </c>
      <c r="F309" t="str">
        <f>"201511031148"</f>
        <v>201511031148</v>
      </c>
      <c r="G309" t="s">
        <v>150</v>
      </c>
      <c r="H309" t="s">
        <v>30</v>
      </c>
      <c r="I309">
        <v>635</v>
      </c>
      <c r="J309" t="s">
        <v>20</v>
      </c>
      <c r="L309" t="s">
        <v>35</v>
      </c>
      <c r="M309">
        <v>1153.1</v>
      </c>
    </row>
    <row r="310" spans="1:13" ht="15">
      <c r="A310">
        <v>304</v>
      </c>
      <c r="B310">
        <v>3755</v>
      </c>
      <c r="C310" t="s">
        <v>817</v>
      </c>
      <c r="D310" t="s">
        <v>27</v>
      </c>
      <c r="E310" t="s">
        <v>818</v>
      </c>
      <c r="F310" t="str">
        <f>"201511016874"</f>
        <v>201511016874</v>
      </c>
      <c r="G310" t="s">
        <v>182</v>
      </c>
      <c r="H310" t="s">
        <v>19</v>
      </c>
      <c r="I310">
        <v>742</v>
      </c>
      <c r="J310" t="s">
        <v>20</v>
      </c>
      <c r="L310" t="s">
        <v>21</v>
      </c>
      <c r="M310">
        <v>1139.2</v>
      </c>
    </row>
    <row r="311" spans="1:13" ht="15">
      <c r="A311">
        <v>305</v>
      </c>
      <c r="B311">
        <v>3588</v>
      </c>
      <c r="C311" t="s">
        <v>819</v>
      </c>
      <c r="D311" t="s">
        <v>299</v>
      </c>
      <c r="E311" t="s">
        <v>820</v>
      </c>
      <c r="F311" t="str">
        <f>"201511005679"</f>
        <v>201511005679</v>
      </c>
      <c r="G311" t="s">
        <v>593</v>
      </c>
      <c r="H311" t="s">
        <v>19</v>
      </c>
      <c r="I311">
        <v>729</v>
      </c>
      <c r="J311" t="s">
        <v>20</v>
      </c>
      <c r="K311">
        <v>6</v>
      </c>
      <c r="M311">
        <v>1562.7</v>
      </c>
    </row>
    <row r="312" spans="1:13" ht="15">
      <c r="A312">
        <v>306</v>
      </c>
      <c r="B312">
        <v>2900</v>
      </c>
      <c r="C312" t="s">
        <v>821</v>
      </c>
      <c r="D312" t="s">
        <v>84</v>
      </c>
      <c r="E312" t="s">
        <v>822</v>
      </c>
      <c r="F312" t="str">
        <f>"201511008367"</f>
        <v>201511008367</v>
      </c>
      <c r="G312" t="s">
        <v>96</v>
      </c>
      <c r="H312" t="s">
        <v>117</v>
      </c>
      <c r="I312">
        <v>780</v>
      </c>
      <c r="J312" t="s">
        <v>20</v>
      </c>
      <c r="M312">
        <v>1520.7</v>
      </c>
    </row>
    <row r="313" spans="1:13" ht="15">
      <c r="A313">
        <v>307</v>
      </c>
      <c r="B313">
        <v>9031</v>
      </c>
      <c r="C313" t="s">
        <v>823</v>
      </c>
      <c r="D313" t="s">
        <v>16</v>
      </c>
      <c r="E313" t="s">
        <v>824</v>
      </c>
      <c r="F313" t="str">
        <f>"201511027124"</f>
        <v>201511027124</v>
      </c>
      <c r="G313" t="s">
        <v>53</v>
      </c>
      <c r="H313" t="s">
        <v>30</v>
      </c>
      <c r="I313">
        <v>647</v>
      </c>
      <c r="J313" t="s">
        <v>20</v>
      </c>
      <c r="K313">
        <v>6</v>
      </c>
      <c r="M313">
        <v>1395.4</v>
      </c>
    </row>
    <row r="314" spans="1:13" ht="15">
      <c r="A314">
        <v>308</v>
      </c>
      <c r="B314">
        <v>210</v>
      </c>
      <c r="C314" t="s">
        <v>825</v>
      </c>
      <c r="D314" t="s">
        <v>386</v>
      </c>
      <c r="E314" t="s">
        <v>826</v>
      </c>
      <c r="F314" t="str">
        <f>"201510001788"</f>
        <v>201510001788</v>
      </c>
      <c r="G314" t="s">
        <v>272</v>
      </c>
      <c r="H314" t="s">
        <v>19</v>
      </c>
      <c r="I314">
        <v>741</v>
      </c>
      <c r="J314" t="s">
        <v>20</v>
      </c>
      <c r="L314" t="s">
        <v>127</v>
      </c>
      <c r="M314">
        <v>1231</v>
      </c>
    </row>
    <row r="315" spans="1:13" ht="15">
      <c r="A315">
        <v>309</v>
      </c>
      <c r="B315">
        <v>7954</v>
      </c>
      <c r="C315" t="s">
        <v>827</v>
      </c>
      <c r="D315" t="s">
        <v>155</v>
      </c>
      <c r="E315" t="s">
        <v>828</v>
      </c>
      <c r="F315" t="str">
        <f>"201511035617"</f>
        <v>201511035617</v>
      </c>
      <c r="G315" t="s">
        <v>150</v>
      </c>
      <c r="H315" t="s">
        <v>19</v>
      </c>
      <c r="I315">
        <v>663</v>
      </c>
      <c r="J315" t="s">
        <v>20</v>
      </c>
      <c r="M315">
        <v>1727.4</v>
      </c>
    </row>
    <row r="316" spans="1:13" ht="15">
      <c r="A316">
        <v>310</v>
      </c>
      <c r="B316">
        <v>4072</v>
      </c>
      <c r="C316" t="s">
        <v>829</v>
      </c>
      <c r="D316" t="s">
        <v>37</v>
      </c>
      <c r="E316" t="s">
        <v>830</v>
      </c>
      <c r="F316" t="str">
        <f>"201511028785"</f>
        <v>201511028785</v>
      </c>
      <c r="G316" t="s">
        <v>220</v>
      </c>
      <c r="H316" t="s">
        <v>19</v>
      </c>
      <c r="I316">
        <v>668</v>
      </c>
      <c r="J316" t="s">
        <v>20</v>
      </c>
      <c r="M316">
        <v>1516.7</v>
      </c>
    </row>
    <row r="317" spans="1:13" ht="15">
      <c r="A317">
        <v>311</v>
      </c>
      <c r="B317">
        <v>3221</v>
      </c>
      <c r="C317" t="s">
        <v>831</v>
      </c>
      <c r="D317" t="s">
        <v>832</v>
      </c>
      <c r="E317" t="s">
        <v>833</v>
      </c>
      <c r="F317" t="str">
        <f>"201511023644"</f>
        <v>201511023644</v>
      </c>
      <c r="G317" t="s">
        <v>593</v>
      </c>
      <c r="H317" t="s">
        <v>19</v>
      </c>
      <c r="I317">
        <v>729</v>
      </c>
      <c r="J317" t="s">
        <v>20</v>
      </c>
      <c r="L317" t="s">
        <v>21</v>
      </c>
      <c r="M317">
        <v>1288.2</v>
      </c>
    </row>
    <row r="318" spans="1:13" ht="15">
      <c r="A318">
        <v>312</v>
      </c>
      <c r="B318">
        <v>4293</v>
      </c>
      <c r="C318" t="s">
        <v>834</v>
      </c>
      <c r="D318" t="s">
        <v>37</v>
      </c>
      <c r="E318" t="s">
        <v>835</v>
      </c>
      <c r="F318" t="str">
        <f>"201102000957"</f>
        <v>201102000957</v>
      </c>
      <c r="G318" t="s">
        <v>796</v>
      </c>
      <c r="H318" t="s">
        <v>19</v>
      </c>
      <c r="I318">
        <v>706</v>
      </c>
      <c r="J318" t="s">
        <v>20</v>
      </c>
      <c r="M318">
        <v>1648.5</v>
      </c>
    </row>
    <row r="319" spans="1:13" ht="15">
      <c r="A319">
        <v>313</v>
      </c>
      <c r="B319">
        <v>8675</v>
      </c>
      <c r="C319" t="s">
        <v>836</v>
      </c>
      <c r="D319" t="s">
        <v>433</v>
      </c>
      <c r="E319" t="s">
        <v>837</v>
      </c>
      <c r="F319" t="str">
        <f>"201511005793"</f>
        <v>201511005793</v>
      </c>
      <c r="G319" t="s">
        <v>590</v>
      </c>
      <c r="H319" t="s">
        <v>19</v>
      </c>
      <c r="I319">
        <v>688</v>
      </c>
      <c r="J319" t="s">
        <v>20</v>
      </c>
      <c r="M319">
        <v>1712</v>
      </c>
    </row>
    <row r="320" spans="1:13" ht="15">
      <c r="A320">
        <v>314</v>
      </c>
      <c r="B320">
        <v>2154</v>
      </c>
      <c r="C320" t="s">
        <v>838</v>
      </c>
      <c r="D320" t="s">
        <v>379</v>
      </c>
      <c r="E320" t="s">
        <v>839</v>
      </c>
      <c r="F320" t="str">
        <f>"201401002539"</f>
        <v>201401002539</v>
      </c>
      <c r="G320" t="s">
        <v>182</v>
      </c>
      <c r="H320" t="s">
        <v>58</v>
      </c>
      <c r="I320">
        <v>629</v>
      </c>
      <c r="J320" t="s">
        <v>20</v>
      </c>
      <c r="M320">
        <v>1654</v>
      </c>
    </row>
    <row r="321" spans="1:13" ht="15">
      <c r="A321">
        <v>315</v>
      </c>
      <c r="B321">
        <v>9326</v>
      </c>
      <c r="C321" t="s">
        <v>840</v>
      </c>
      <c r="D321" t="s">
        <v>539</v>
      </c>
      <c r="E321" t="s">
        <v>841</v>
      </c>
      <c r="F321" t="str">
        <f>"201407000044"</f>
        <v>201407000044</v>
      </c>
      <c r="G321" t="s">
        <v>338</v>
      </c>
      <c r="H321" t="s">
        <v>19</v>
      </c>
      <c r="I321">
        <v>752</v>
      </c>
      <c r="J321" t="s">
        <v>20</v>
      </c>
      <c r="L321" t="s">
        <v>113</v>
      </c>
      <c r="M321">
        <v>988.3</v>
      </c>
    </row>
    <row r="322" spans="1:13" ht="15">
      <c r="A322">
        <v>316</v>
      </c>
      <c r="B322">
        <v>1179</v>
      </c>
      <c r="C322" t="s">
        <v>842</v>
      </c>
      <c r="D322" t="s">
        <v>37</v>
      </c>
      <c r="E322" t="s">
        <v>843</v>
      </c>
      <c r="F322" t="str">
        <f>"201511028625"</f>
        <v>201511028625</v>
      </c>
      <c r="G322" t="s">
        <v>215</v>
      </c>
      <c r="H322" t="s">
        <v>19</v>
      </c>
      <c r="I322">
        <v>733</v>
      </c>
      <c r="J322" t="s">
        <v>20</v>
      </c>
      <c r="L322" t="s">
        <v>21</v>
      </c>
      <c r="M322">
        <v>1279.1</v>
      </c>
    </row>
    <row r="323" spans="1:13" ht="15">
      <c r="A323">
        <v>317</v>
      </c>
      <c r="B323">
        <v>5360</v>
      </c>
      <c r="C323" t="s">
        <v>844</v>
      </c>
      <c r="D323" t="s">
        <v>447</v>
      </c>
      <c r="E323" t="s">
        <v>845</v>
      </c>
      <c r="F323" t="str">
        <f>"201102000678"</f>
        <v>201102000678</v>
      </c>
      <c r="G323" t="s">
        <v>62</v>
      </c>
      <c r="H323" t="s">
        <v>117</v>
      </c>
      <c r="I323">
        <v>770</v>
      </c>
      <c r="J323" t="s">
        <v>20</v>
      </c>
      <c r="M323">
        <v>1485.9</v>
      </c>
    </row>
    <row r="324" spans="1:13" ht="15">
      <c r="A324">
        <v>318</v>
      </c>
      <c r="B324">
        <v>8090</v>
      </c>
      <c r="C324" t="s">
        <v>846</v>
      </c>
      <c r="D324" t="s">
        <v>27</v>
      </c>
      <c r="E324" t="s">
        <v>847</v>
      </c>
      <c r="F324" t="str">
        <f>"201511032810"</f>
        <v>201511032810</v>
      </c>
      <c r="G324" t="s">
        <v>338</v>
      </c>
      <c r="H324" t="s">
        <v>19</v>
      </c>
      <c r="I324">
        <v>752</v>
      </c>
      <c r="J324" t="s">
        <v>20</v>
      </c>
      <c r="L324" t="s">
        <v>127</v>
      </c>
      <c r="M324">
        <v>1185</v>
      </c>
    </row>
    <row r="325" spans="1:13" ht="15">
      <c r="A325">
        <v>319</v>
      </c>
      <c r="B325">
        <v>7336</v>
      </c>
      <c r="C325" t="s">
        <v>848</v>
      </c>
      <c r="D325" t="s">
        <v>67</v>
      </c>
      <c r="E325" t="s">
        <v>849</v>
      </c>
      <c r="F325" t="str">
        <f>"201512003191"</f>
        <v>201512003191</v>
      </c>
      <c r="G325" t="s">
        <v>253</v>
      </c>
      <c r="H325" t="s">
        <v>19</v>
      </c>
      <c r="I325">
        <v>692</v>
      </c>
      <c r="J325" t="s">
        <v>20</v>
      </c>
      <c r="M325">
        <v>1678.6</v>
      </c>
    </row>
    <row r="326" spans="1:13" ht="15">
      <c r="A326">
        <v>320</v>
      </c>
      <c r="B326">
        <v>6307</v>
      </c>
      <c r="C326" t="s">
        <v>850</v>
      </c>
      <c r="D326" t="s">
        <v>379</v>
      </c>
      <c r="E326" t="s">
        <v>851</v>
      </c>
      <c r="F326" t="str">
        <f>"201511037084"</f>
        <v>201511037084</v>
      </c>
      <c r="G326" t="s">
        <v>852</v>
      </c>
      <c r="H326" t="s">
        <v>19</v>
      </c>
      <c r="I326">
        <v>687</v>
      </c>
      <c r="J326" t="s">
        <v>20</v>
      </c>
      <c r="M326">
        <v>1681.5</v>
      </c>
    </row>
    <row r="327" spans="1:13" ht="15">
      <c r="A327">
        <v>321</v>
      </c>
      <c r="B327">
        <v>2719</v>
      </c>
      <c r="C327" t="s">
        <v>853</v>
      </c>
      <c r="D327" t="s">
        <v>854</v>
      </c>
      <c r="E327" t="s">
        <v>855</v>
      </c>
      <c r="F327" t="str">
        <f>"201511042984"</f>
        <v>201511042984</v>
      </c>
      <c r="G327" t="s">
        <v>162</v>
      </c>
      <c r="H327" t="s">
        <v>19</v>
      </c>
      <c r="I327">
        <v>676</v>
      </c>
      <c r="J327" t="s">
        <v>20</v>
      </c>
      <c r="L327" t="s">
        <v>381</v>
      </c>
      <c r="M327">
        <v>874.5</v>
      </c>
    </row>
    <row r="328" spans="1:13" ht="15">
      <c r="A328">
        <v>322</v>
      </c>
      <c r="B328">
        <v>952</v>
      </c>
      <c r="C328" t="s">
        <v>856</v>
      </c>
      <c r="D328" t="s">
        <v>55</v>
      </c>
      <c r="E328" t="s">
        <v>857</v>
      </c>
      <c r="F328" t="str">
        <f>"201511008601"</f>
        <v>201511008601</v>
      </c>
      <c r="G328" t="s">
        <v>105</v>
      </c>
      <c r="H328" t="s">
        <v>58</v>
      </c>
      <c r="I328">
        <v>623</v>
      </c>
      <c r="J328" t="s">
        <v>20</v>
      </c>
      <c r="M328">
        <v>1737.4</v>
      </c>
    </row>
    <row r="329" spans="1:13" ht="15">
      <c r="A329">
        <v>323</v>
      </c>
      <c r="B329">
        <v>2881</v>
      </c>
      <c r="C329" t="s">
        <v>858</v>
      </c>
      <c r="D329" t="s">
        <v>859</v>
      </c>
      <c r="E329" t="s">
        <v>860</v>
      </c>
      <c r="F329" t="str">
        <f>"201511035936"</f>
        <v>201511035936</v>
      </c>
      <c r="G329" t="s">
        <v>593</v>
      </c>
      <c r="H329" t="s">
        <v>19</v>
      </c>
      <c r="I329">
        <v>729</v>
      </c>
      <c r="J329" t="s">
        <v>20</v>
      </c>
      <c r="K329">
        <v>6</v>
      </c>
      <c r="L329" t="s">
        <v>127</v>
      </c>
      <c r="M329">
        <v>1041.1</v>
      </c>
    </row>
    <row r="330" spans="1:13" ht="15">
      <c r="A330">
        <v>324</v>
      </c>
      <c r="B330">
        <v>6434</v>
      </c>
      <c r="C330" t="s">
        <v>861</v>
      </c>
      <c r="D330" t="s">
        <v>23</v>
      </c>
      <c r="E330" t="s">
        <v>862</v>
      </c>
      <c r="F330" t="str">
        <f>"201511036726"</f>
        <v>201511036726</v>
      </c>
      <c r="G330" t="s">
        <v>197</v>
      </c>
      <c r="H330" t="s">
        <v>19</v>
      </c>
      <c r="I330">
        <v>691</v>
      </c>
      <c r="J330" t="s">
        <v>20</v>
      </c>
      <c r="L330" t="s">
        <v>381</v>
      </c>
      <c r="M330">
        <v>882.8</v>
      </c>
    </row>
    <row r="331" spans="1:13" ht="15">
      <c r="A331">
        <v>325</v>
      </c>
      <c r="B331">
        <v>3333</v>
      </c>
      <c r="C331" t="s">
        <v>863</v>
      </c>
      <c r="D331" t="s">
        <v>37</v>
      </c>
      <c r="E331" t="s">
        <v>864</v>
      </c>
      <c r="F331" t="str">
        <f>"201511022609"</f>
        <v>201511022609</v>
      </c>
      <c r="G331" t="s">
        <v>865</v>
      </c>
      <c r="H331" t="s">
        <v>117</v>
      </c>
      <c r="I331">
        <v>789</v>
      </c>
      <c r="J331" t="s">
        <v>20</v>
      </c>
      <c r="M331">
        <v>1489.4</v>
      </c>
    </row>
    <row r="332" spans="1:13" ht="15">
      <c r="A332">
        <v>326</v>
      </c>
      <c r="B332">
        <v>7696</v>
      </c>
      <c r="C332" t="s">
        <v>866</v>
      </c>
      <c r="D332" t="s">
        <v>44</v>
      </c>
      <c r="E332">
        <v>1572651</v>
      </c>
      <c r="F332" t="str">
        <f>"201512003235"</f>
        <v>201512003235</v>
      </c>
      <c r="G332" t="s">
        <v>18</v>
      </c>
      <c r="H332" t="s">
        <v>398</v>
      </c>
      <c r="I332">
        <v>756</v>
      </c>
      <c r="J332" t="s">
        <v>20</v>
      </c>
      <c r="M332">
        <v>1945.9</v>
      </c>
    </row>
    <row r="333" spans="1:13" ht="15">
      <c r="A333">
        <v>327</v>
      </c>
      <c r="B333">
        <v>5419</v>
      </c>
      <c r="C333" t="s">
        <v>867</v>
      </c>
      <c r="D333" t="s">
        <v>48</v>
      </c>
      <c r="E333" t="s">
        <v>868</v>
      </c>
      <c r="F333" t="str">
        <f>"201511040768"</f>
        <v>201511040768</v>
      </c>
      <c r="G333" t="s">
        <v>614</v>
      </c>
      <c r="H333" t="s">
        <v>19</v>
      </c>
      <c r="I333">
        <v>717</v>
      </c>
      <c r="J333" t="s">
        <v>20</v>
      </c>
      <c r="K333">
        <v>6</v>
      </c>
      <c r="L333" t="s">
        <v>21</v>
      </c>
      <c r="M333">
        <v>881.4</v>
      </c>
    </row>
    <row r="334" spans="1:13" ht="15">
      <c r="A334">
        <v>328</v>
      </c>
      <c r="B334">
        <v>5732</v>
      </c>
      <c r="C334" t="s">
        <v>869</v>
      </c>
      <c r="D334" t="s">
        <v>299</v>
      </c>
      <c r="E334" t="s">
        <v>870</v>
      </c>
      <c r="F334" t="str">
        <f>"200803000454"</f>
        <v>200803000454</v>
      </c>
      <c r="G334" t="s">
        <v>871</v>
      </c>
      <c r="H334" t="s">
        <v>19</v>
      </c>
      <c r="I334">
        <v>751</v>
      </c>
      <c r="J334" t="s">
        <v>20</v>
      </c>
      <c r="M334">
        <v>1599.6</v>
      </c>
    </row>
    <row r="335" spans="1:13" ht="15">
      <c r="A335">
        <v>329</v>
      </c>
      <c r="B335">
        <v>3462</v>
      </c>
      <c r="C335" t="s">
        <v>872</v>
      </c>
      <c r="D335" t="s">
        <v>70</v>
      </c>
      <c r="E335" t="s">
        <v>873</v>
      </c>
      <c r="F335" t="str">
        <f>"201511033051"</f>
        <v>201511033051</v>
      </c>
      <c r="G335" t="s">
        <v>194</v>
      </c>
      <c r="H335" t="s">
        <v>58</v>
      </c>
      <c r="I335">
        <v>607</v>
      </c>
      <c r="J335" t="s">
        <v>20</v>
      </c>
      <c r="M335">
        <v>1664.1</v>
      </c>
    </row>
    <row r="336" spans="1:13" ht="15">
      <c r="A336">
        <v>330</v>
      </c>
      <c r="B336">
        <v>4704</v>
      </c>
      <c r="C336" t="s">
        <v>874</v>
      </c>
      <c r="D336" t="s">
        <v>67</v>
      </c>
      <c r="E336" t="s">
        <v>875</v>
      </c>
      <c r="F336" t="str">
        <f>"201511021656"</f>
        <v>201511021656</v>
      </c>
      <c r="G336" t="s">
        <v>102</v>
      </c>
      <c r="H336" t="s">
        <v>19</v>
      </c>
      <c r="I336">
        <v>689</v>
      </c>
      <c r="J336" t="s">
        <v>20</v>
      </c>
      <c r="L336" t="s">
        <v>127</v>
      </c>
      <c r="M336">
        <v>1458</v>
      </c>
    </row>
    <row r="337" spans="1:13" ht="15">
      <c r="A337">
        <v>331</v>
      </c>
      <c r="B337">
        <v>5086</v>
      </c>
      <c r="C337" t="s">
        <v>876</v>
      </c>
      <c r="D337" t="s">
        <v>67</v>
      </c>
      <c r="E337" t="s">
        <v>877</v>
      </c>
      <c r="F337" t="str">
        <f>"201511036624"</f>
        <v>201511036624</v>
      </c>
      <c r="G337" t="s">
        <v>368</v>
      </c>
      <c r="H337" t="s">
        <v>19</v>
      </c>
      <c r="I337">
        <v>666</v>
      </c>
      <c r="J337" t="s">
        <v>20</v>
      </c>
      <c r="L337" t="s">
        <v>21</v>
      </c>
      <c r="M337">
        <v>1384.9</v>
      </c>
    </row>
    <row r="338" spans="1:13" ht="15">
      <c r="A338">
        <v>332</v>
      </c>
      <c r="B338">
        <v>7287</v>
      </c>
      <c r="C338" t="s">
        <v>878</v>
      </c>
      <c r="D338" t="s">
        <v>16</v>
      </c>
      <c r="E338" t="s">
        <v>879</v>
      </c>
      <c r="F338" t="str">
        <f>"201511005286"</f>
        <v>201511005286</v>
      </c>
      <c r="G338" t="s">
        <v>590</v>
      </c>
      <c r="H338" t="s">
        <v>19</v>
      </c>
      <c r="I338">
        <v>688</v>
      </c>
      <c r="J338" t="s">
        <v>20</v>
      </c>
      <c r="L338" t="s">
        <v>21</v>
      </c>
      <c r="M338">
        <v>1387</v>
      </c>
    </row>
    <row r="339" spans="1:13" ht="15">
      <c r="A339">
        <v>333</v>
      </c>
      <c r="B339">
        <v>3254</v>
      </c>
      <c r="C339" t="s">
        <v>880</v>
      </c>
      <c r="D339" t="s">
        <v>389</v>
      </c>
      <c r="E339" t="s">
        <v>881</v>
      </c>
      <c r="F339" t="str">
        <f>"201511019260"</f>
        <v>201511019260</v>
      </c>
      <c r="G339" t="s">
        <v>530</v>
      </c>
      <c r="H339" t="s">
        <v>30</v>
      </c>
      <c r="I339">
        <v>646</v>
      </c>
      <c r="J339" t="s">
        <v>20</v>
      </c>
      <c r="M339">
        <v>1617</v>
      </c>
    </row>
    <row r="340" spans="1:13" ht="15">
      <c r="A340">
        <v>334</v>
      </c>
      <c r="B340">
        <v>715</v>
      </c>
      <c r="C340" t="s">
        <v>882</v>
      </c>
      <c r="D340" t="s">
        <v>37</v>
      </c>
      <c r="E340" t="s">
        <v>883</v>
      </c>
      <c r="F340" t="str">
        <f>"201511007791"</f>
        <v>201511007791</v>
      </c>
      <c r="G340" t="s">
        <v>281</v>
      </c>
      <c r="H340" t="s">
        <v>30</v>
      </c>
      <c r="I340">
        <v>640</v>
      </c>
      <c r="J340" t="s">
        <v>20</v>
      </c>
      <c r="M340">
        <v>1534</v>
      </c>
    </row>
    <row r="341" spans="1:13" ht="15">
      <c r="A341">
        <v>335</v>
      </c>
      <c r="B341">
        <v>8471</v>
      </c>
      <c r="C341" t="s">
        <v>884</v>
      </c>
      <c r="D341" t="s">
        <v>27</v>
      </c>
      <c r="E341" t="s">
        <v>885</v>
      </c>
      <c r="F341" t="str">
        <f>"201511022086"</f>
        <v>201511022086</v>
      </c>
      <c r="G341" t="s">
        <v>162</v>
      </c>
      <c r="H341" t="s">
        <v>30</v>
      </c>
      <c r="I341">
        <v>638</v>
      </c>
      <c r="J341" t="s">
        <v>20</v>
      </c>
      <c r="M341">
        <v>1788.6</v>
      </c>
    </row>
    <row r="342" spans="1:13" ht="15">
      <c r="A342">
        <v>336</v>
      </c>
      <c r="B342">
        <v>1737</v>
      </c>
      <c r="C342" t="s">
        <v>886</v>
      </c>
      <c r="D342" t="s">
        <v>67</v>
      </c>
      <c r="E342" t="s">
        <v>887</v>
      </c>
      <c r="F342" t="str">
        <f>"201510004912"</f>
        <v>201510004912</v>
      </c>
      <c r="G342" t="s">
        <v>345</v>
      </c>
      <c r="H342" t="s">
        <v>19</v>
      </c>
      <c r="I342">
        <v>684</v>
      </c>
      <c r="J342" t="s">
        <v>20</v>
      </c>
      <c r="L342" t="s">
        <v>127</v>
      </c>
      <c r="M342">
        <v>1020.1</v>
      </c>
    </row>
    <row r="343" spans="1:13" ht="15">
      <c r="A343">
        <v>337</v>
      </c>
      <c r="B343">
        <v>1760</v>
      </c>
      <c r="C343" t="s">
        <v>888</v>
      </c>
      <c r="D343" t="s">
        <v>23</v>
      </c>
      <c r="E343" t="s">
        <v>889</v>
      </c>
      <c r="F343" t="str">
        <f>"201504001405"</f>
        <v>201504001405</v>
      </c>
      <c r="G343" t="s">
        <v>201</v>
      </c>
      <c r="H343" t="s">
        <v>19</v>
      </c>
      <c r="I343">
        <v>707</v>
      </c>
      <c r="J343" t="s">
        <v>20</v>
      </c>
      <c r="L343" t="s">
        <v>127</v>
      </c>
      <c r="M343">
        <v>893.2</v>
      </c>
    </row>
    <row r="344" spans="1:13" ht="15">
      <c r="A344">
        <v>338</v>
      </c>
      <c r="B344">
        <v>6298</v>
      </c>
      <c r="C344" t="s">
        <v>890</v>
      </c>
      <c r="D344" t="s">
        <v>27</v>
      </c>
      <c r="E344" t="s">
        <v>891</v>
      </c>
      <c r="F344" t="str">
        <f>"200712000240"</f>
        <v>200712000240</v>
      </c>
      <c r="G344" t="s">
        <v>281</v>
      </c>
      <c r="H344" t="s">
        <v>375</v>
      </c>
      <c r="I344">
        <v>657</v>
      </c>
      <c r="J344" t="s">
        <v>20</v>
      </c>
      <c r="M344">
        <v>1608.6</v>
      </c>
    </row>
    <row r="345" spans="1:13" ht="15">
      <c r="A345">
        <v>339</v>
      </c>
      <c r="B345">
        <v>5128</v>
      </c>
      <c r="C345" t="s">
        <v>892</v>
      </c>
      <c r="D345" t="s">
        <v>893</v>
      </c>
      <c r="E345" t="s">
        <v>894</v>
      </c>
      <c r="F345" t="str">
        <f>"201511032554"</f>
        <v>201511032554</v>
      </c>
      <c r="G345" t="s">
        <v>895</v>
      </c>
      <c r="H345" t="s">
        <v>715</v>
      </c>
      <c r="I345">
        <v>790</v>
      </c>
      <c r="J345" t="s">
        <v>20</v>
      </c>
      <c r="M345">
        <v>1411.7</v>
      </c>
    </row>
    <row r="346" spans="1:13" ht="15">
      <c r="A346">
        <v>340</v>
      </c>
      <c r="B346">
        <v>797</v>
      </c>
      <c r="C346" t="s">
        <v>896</v>
      </c>
      <c r="D346" t="s">
        <v>897</v>
      </c>
      <c r="E346" t="s">
        <v>898</v>
      </c>
      <c r="F346" t="str">
        <f>"201511035343"</f>
        <v>201511035343</v>
      </c>
      <c r="G346" t="s">
        <v>793</v>
      </c>
      <c r="H346" t="s">
        <v>19</v>
      </c>
      <c r="I346">
        <v>732</v>
      </c>
      <c r="J346" t="s">
        <v>20</v>
      </c>
      <c r="L346" t="s">
        <v>35</v>
      </c>
      <c r="M346">
        <v>1253.7</v>
      </c>
    </row>
    <row r="347" spans="1:13" ht="15">
      <c r="A347">
        <v>341</v>
      </c>
      <c r="B347">
        <v>8854</v>
      </c>
      <c r="C347" t="s">
        <v>899</v>
      </c>
      <c r="D347" t="s">
        <v>900</v>
      </c>
      <c r="E347" t="s">
        <v>901</v>
      </c>
      <c r="F347" t="str">
        <f>"201511023637"</f>
        <v>201511023637</v>
      </c>
      <c r="G347" t="s">
        <v>109</v>
      </c>
      <c r="H347" t="s">
        <v>117</v>
      </c>
      <c r="I347">
        <v>781</v>
      </c>
      <c r="J347" t="s">
        <v>20</v>
      </c>
      <c r="M347">
        <v>1583.8</v>
      </c>
    </row>
    <row r="348" spans="1:13" ht="15">
      <c r="A348">
        <v>342</v>
      </c>
      <c r="B348">
        <v>5234</v>
      </c>
      <c r="C348" t="s">
        <v>902</v>
      </c>
      <c r="D348" t="s">
        <v>447</v>
      </c>
      <c r="E348" t="s">
        <v>903</v>
      </c>
      <c r="F348" t="str">
        <f>"200801003738"</f>
        <v>200801003738</v>
      </c>
      <c r="G348" t="s">
        <v>246</v>
      </c>
      <c r="H348" t="s">
        <v>58</v>
      </c>
      <c r="I348">
        <v>620</v>
      </c>
      <c r="J348" t="s">
        <v>20</v>
      </c>
      <c r="M348">
        <v>1949.4</v>
      </c>
    </row>
    <row r="349" spans="1:13" ht="15">
      <c r="A349">
        <v>343</v>
      </c>
      <c r="B349">
        <v>1485</v>
      </c>
      <c r="C349" t="s">
        <v>904</v>
      </c>
      <c r="D349" t="s">
        <v>74</v>
      </c>
      <c r="E349" t="s">
        <v>905</v>
      </c>
      <c r="F349" t="str">
        <f>"201511036996"</f>
        <v>201511036996</v>
      </c>
      <c r="G349" t="s">
        <v>272</v>
      </c>
      <c r="H349" t="s">
        <v>30</v>
      </c>
      <c r="I349">
        <v>651</v>
      </c>
      <c r="J349" t="s">
        <v>20</v>
      </c>
      <c r="M349">
        <v>1754.1</v>
      </c>
    </row>
    <row r="350" spans="1:13" ht="15">
      <c r="A350">
        <v>344</v>
      </c>
      <c r="B350">
        <v>1659</v>
      </c>
      <c r="C350" t="s">
        <v>906</v>
      </c>
      <c r="D350" t="s">
        <v>60</v>
      </c>
      <c r="E350" t="s">
        <v>907</v>
      </c>
      <c r="F350" t="str">
        <f>"201511030247"</f>
        <v>201511030247</v>
      </c>
      <c r="G350" t="s">
        <v>793</v>
      </c>
      <c r="H350" t="s">
        <v>19</v>
      </c>
      <c r="I350">
        <v>732</v>
      </c>
      <c r="J350" t="s">
        <v>20</v>
      </c>
      <c r="M350">
        <v>1673</v>
      </c>
    </row>
    <row r="351" spans="1:13" ht="15">
      <c r="A351">
        <v>345</v>
      </c>
      <c r="B351">
        <v>1462</v>
      </c>
      <c r="C351" t="s">
        <v>908</v>
      </c>
      <c r="D351" t="s">
        <v>67</v>
      </c>
      <c r="E351" t="s">
        <v>909</v>
      </c>
      <c r="F351" t="str">
        <f>"201204000101"</f>
        <v>201204000101</v>
      </c>
      <c r="G351" t="s">
        <v>65</v>
      </c>
      <c r="H351" t="s">
        <v>19</v>
      </c>
      <c r="I351">
        <v>740</v>
      </c>
      <c r="J351" t="s">
        <v>20</v>
      </c>
      <c r="L351" t="s">
        <v>113</v>
      </c>
      <c r="M351">
        <v>1037.6</v>
      </c>
    </row>
    <row r="352" spans="1:13" ht="15">
      <c r="A352">
        <v>346</v>
      </c>
      <c r="B352">
        <v>6597</v>
      </c>
      <c r="C352" t="s">
        <v>910</v>
      </c>
      <c r="D352" t="s">
        <v>379</v>
      </c>
      <c r="E352" t="s">
        <v>911</v>
      </c>
      <c r="F352" t="str">
        <f>"201511007244"</f>
        <v>201511007244</v>
      </c>
      <c r="G352" t="s">
        <v>256</v>
      </c>
      <c r="H352" t="s">
        <v>19</v>
      </c>
      <c r="I352">
        <v>659</v>
      </c>
      <c r="J352" t="s">
        <v>20</v>
      </c>
      <c r="M352">
        <v>1513.2</v>
      </c>
    </row>
    <row r="353" spans="1:13" ht="15">
      <c r="A353">
        <v>347</v>
      </c>
      <c r="B353">
        <v>729</v>
      </c>
      <c r="C353" t="s">
        <v>912</v>
      </c>
      <c r="D353" t="s">
        <v>138</v>
      </c>
      <c r="E353" t="s">
        <v>913</v>
      </c>
      <c r="F353" t="str">
        <f>"201310000106"</f>
        <v>201310000106</v>
      </c>
      <c r="G353" t="s">
        <v>256</v>
      </c>
      <c r="H353" t="s">
        <v>398</v>
      </c>
      <c r="I353">
        <v>754</v>
      </c>
      <c r="J353" t="s">
        <v>20</v>
      </c>
      <c r="M353">
        <v>2151</v>
      </c>
    </row>
    <row r="354" spans="1:13" ht="15">
      <c r="A354">
        <v>348</v>
      </c>
      <c r="B354">
        <v>8847</v>
      </c>
      <c r="C354" t="s">
        <v>914</v>
      </c>
      <c r="D354" t="s">
        <v>37</v>
      </c>
      <c r="E354" t="s">
        <v>915</v>
      </c>
      <c r="F354" t="str">
        <f>"201401001946"</f>
        <v>201401001946</v>
      </c>
      <c r="G354" t="s">
        <v>440</v>
      </c>
      <c r="H354" t="s">
        <v>58</v>
      </c>
      <c r="I354">
        <v>609</v>
      </c>
      <c r="J354" t="s">
        <v>20</v>
      </c>
      <c r="L354" t="s">
        <v>35</v>
      </c>
      <c r="M354">
        <v>1323</v>
      </c>
    </row>
    <row r="355" spans="1:13" ht="15">
      <c r="A355">
        <v>349</v>
      </c>
      <c r="B355">
        <v>8582</v>
      </c>
      <c r="C355" t="s">
        <v>916</v>
      </c>
      <c r="D355" t="s">
        <v>23</v>
      </c>
      <c r="E355" t="s">
        <v>917</v>
      </c>
      <c r="F355" t="str">
        <f>"201511012794"</f>
        <v>201511012794</v>
      </c>
      <c r="G355" t="s">
        <v>62</v>
      </c>
      <c r="H355" t="s">
        <v>30</v>
      </c>
      <c r="I355">
        <v>639</v>
      </c>
      <c r="J355" t="s">
        <v>20</v>
      </c>
      <c r="L355" t="s">
        <v>35</v>
      </c>
      <c r="M355">
        <v>1128.7</v>
      </c>
    </row>
    <row r="356" spans="1:13" ht="15">
      <c r="A356">
        <v>350</v>
      </c>
      <c r="B356">
        <v>2301</v>
      </c>
      <c r="C356" t="s">
        <v>918</v>
      </c>
      <c r="D356" t="s">
        <v>44</v>
      </c>
      <c r="E356" t="s">
        <v>919</v>
      </c>
      <c r="F356" t="str">
        <f>"201510005145"</f>
        <v>201510005145</v>
      </c>
      <c r="G356" t="s">
        <v>112</v>
      </c>
      <c r="H356" t="s">
        <v>19</v>
      </c>
      <c r="I356">
        <v>745</v>
      </c>
      <c r="J356" t="s">
        <v>20</v>
      </c>
      <c r="L356" t="s">
        <v>21</v>
      </c>
      <c r="M356">
        <v>1051.9</v>
      </c>
    </row>
    <row r="357" spans="1:13" ht="15">
      <c r="A357">
        <v>351</v>
      </c>
      <c r="B357">
        <v>8706</v>
      </c>
      <c r="C357" t="s">
        <v>920</v>
      </c>
      <c r="D357" t="s">
        <v>23</v>
      </c>
      <c r="E357" t="s">
        <v>921</v>
      </c>
      <c r="F357" t="str">
        <f>"201503000487"</f>
        <v>201503000487</v>
      </c>
      <c r="G357" t="s">
        <v>922</v>
      </c>
      <c r="H357" t="s">
        <v>19</v>
      </c>
      <c r="I357">
        <v>711</v>
      </c>
      <c r="J357" t="s">
        <v>20</v>
      </c>
      <c r="M357">
        <v>1709</v>
      </c>
    </row>
    <row r="358" spans="1:13" ht="15">
      <c r="A358">
        <v>352</v>
      </c>
      <c r="B358">
        <v>2998</v>
      </c>
      <c r="C358" t="s">
        <v>923</v>
      </c>
      <c r="D358" t="s">
        <v>88</v>
      </c>
      <c r="E358" t="s">
        <v>924</v>
      </c>
      <c r="F358" t="str">
        <f>"201511040176"</f>
        <v>201511040176</v>
      </c>
      <c r="G358" t="s">
        <v>39</v>
      </c>
      <c r="H358" t="s">
        <v>19</v>
      </c>
      <c r="I358">
        <v>673</v>
      </c>
      <c r="J358" t="s">
        <v>20</v>
      </c>
      <c r="M358">
        <v>1518.8</v>
      </c>
    </row>
    <row r="359" spans="1:13" ht="15">
      <c r="A359">
        <v>353</v>
      </c>
      <c r="B359">
        <v>7885</v>
      </c>
      <c r="C359" t="s">
        <v>925</v>
      </c>
      <c r="D359" t="s">
        <v>370</v>
      </c>
      <c r="E359" t="s">
        <v>926</v>
      </c>
      <c r="F359" t="str">
        <f>"201402000168"</f>
        <v>201402000168</v>
      </c>
      <c r="G359" t="s">
        <v>281</v>
      </c>
      <c r="H359" t="s">
        <v>19</v>
      </c>
      <c r="I359">
        <v>693</v>
      </c>
      <c r="J359" t="s">
        <v>20</v>
      </c>
      <c r="K359">
        <v>6</v>
      </c>
      <c r="L359" t="s">
        <v>21</v>
      </c>
      <c r="M359">
        <v>765.9</v>
      </c>
    </row>
    <row r="360" spans="1:13" ht="15">
      <c r="A360">
        <v>354</v>
      </c>
      <c r="B360">
        <v>1600</v>
      </c>
      <c r="C360" t="s">
        <v>927</v>
      </c>
      <c r="D360" t="s">
        <v>84</v>
      </c>
      <c r="E360" t="s">
        <v>928</v>
      </c>
      <c r="F360" t="str">
        <f>"201511010507"</f>
        <v>201511010507</v>
      </c>
      <c r="G360" t="s">
        <v>207</v>
      </c>
      <c r="H360" t="s">
        <v>19</v>
      </c>
      <c r="I360">
        <v>743</v>
      </c>
      <c r="J360" t="s">
        <v>20</v>
      </c>
      <c r="L360" t="s">
        <v>381</v>
      </c>
      <c r="M360">
        <v>789.8</v>
      </c>
    </row>
    <row r="361" spans="1:13" ht="15">
      <c r="A361">
        <v>355</v>
      </c>
      <c r="B361">
        <v>6358</v>
      </c>
      <c r="C361" t="s">
        <v>929</v>
      </c>
      <c r="D361" t="s">
        <v>37</v>
      </c>
      <c r="E361" t="s">
        <v>930</v>
      </c>
      <c r="F361" t="str">
        <f>"201510004848"</f>
        <v>201510004848</v>
      </c>
      <c r="G361" t="s">
        <v>207</v>
      </c>
      <c r="H361" t="s">
        <v>19</v>
      </c>
      <c r="I361">
        <v>743</v>
      </c>
      <c r="J361" t="s">
        <v>20</v>
      </c>
      <c r="K361">
        <v>6</v>
      </c>
      <c r="L361" t="s">
        <v>21</v>
      </c>
      <c r="M361">
        <v>750.2</v>
      </c>
    </row>
    <row r="362" spans="1:13" ht="15">
      <c r="A362">
        <v>356</v>
      </c>
      <c r="B362">
        <v>270</v>
      </c>
      <c r="C362" t="s">
        <v>931</v>
      </c>
      <c r="D362" t="s">
        <v>67</v>
      </c>
      <c r="E362" t="s">
        <v>932</v>
      </c>
      <c r="F362" t="str">
        <f>"201511005355"</f>
        <v>201511005355</v>
      </c>
      <c r="G362" t="s">
        <v>226</v>
      </c>
      <c r="H362" t="s">
        <v>30</v>
      </c>
      <c r="I362">
        <v>649</v>
      </c>
      <c r="J362" t="s">
        <v>20</v>
      </c>
      <c r="M362">
        <v>1494.2</v>
      </c>
    </row>
    <row r="363" spans="1:13" ht="15">
      <c r="A363">
        <v>357</v>
      </c>
      <c r="B363">
        <v>5870</v>
      </c>
      <c r="C363" t="s">
        <v>933</v>
      </c>
      <c r="D363" t="s">
        <v>447</v>
      </c>
      <c r="E363" t="s">
        <v>934</v>
      </c>
      <c r="F363" t="str">
        <f>"201512000129"</f>
        <v>201512000129</v>
      </c>
      <c r="G363" t="s">
        <v>345</v>
      </c>
      <c r="H363" t="s">
        <v>19</v>
      </c>
      <c r="I363">
        <v>684</v>
      </c>
      <c r="J363" t="s">
        <v>20</v>
      </c>
      <c r="L363" t="s">
        <v>35</v>
      </c>
      <c r="M363">
        <v>1238</v>
      </c>
    </row>
    <row r="364" spans="1:13" ht="15">
      <c r="A364">
        <v>358</v>
      </c>
      <c r="B364">
        <v>6425</v>
      </c>
      <c r="C364" t="s">
        <v>935</v>
      </c>
      <c r="D364" t="s">
        <v>80</v>
      </c>
      <c r="E364" t="s">
        <v>936</v>
      </c>
      <c r="F364" t="str">
        <f>"201511035459"</f>
        <v>201511035459</v>
      </c>
      <c r="G364" t="s">
        <v>554</v>
      </c>
      <c r="H364" t="s">
        <v>19</v>
      </c>
      <c r="I364">
        <v>690</v>
      </c>
      <c r="J364" t="s">
        <v>20</v>
      </c>
      <c r="M364">
        <v>1698</v>
      </c>
    </row>
    <row r="365" spans="1:13" ht="15">
      <c r="A365">
        <v>359</v>
      </c>
      <c r="B365">
        <v>3409</v>
      </c>
      <c r="C365" t="s">
        <v>937</v>
      </c>
      <c r="D365" t="s">
        <v>171</v>
      </c>
      <c r="E365" t="s">
        <v>938</v>
      </c>
      <c r="F365" t="str">
        <f>"201511006186"</f>
        <v>201511006186</v>
      </c>
      <c r="G365" t="s">
        <v>272</v>
      </c>
      <c r="H365" t="s">
        <v>19</v>
      </c>
      <c r="I365">
        <v>741</v>
      </c>
      <c r="J365" t="s">
        <v>20</v>
      </c>
      <c r="L365" t="s">
        <v>113</v>
      </c>
      <c r="M365">
        <v>979.3</v>
      </c>
    </row>
    <row r="366" spans="1:13" ht="15">
      <c r="A366">
        <v>360</v>
      </c>
      <c r="B366">
        <v>4709</v>
      </c>
      <c r="C366" t="s">
        <v>939</v>
      </c>
      <c r="D366" t="s">
        <v>27</v>
      </c>
      <c r="E366" t="s">
        <v>940</v>
      </c>
      <c r="F366" t="str">
        <f>"201101000233"</f>
        <v>201101000233</v>
      </c>
      <c r="G366" t="s">
        <v>46</v>
      </c>
      <c r="H366" t="s">
        <v>19</v>
      </c>
      <c r="I366">
        <v>672</v>
      </c>
      <c r="J366" t="s">
        <v>20</v>
      </c>
      <c r="L366" t="s">
        <v>941</v>
      </c>
      <c r="M366">
        <v>1433.7</v>
      </c>
    </row>
    <row r="367" spans="1:13" ht="15">
      <c r="A367">
        <v>361</v>
      </c>
      <c r="B367">
        <v>1370</v>
      </c>
      <c r="C367" t="s">
        <v>942</v>
      </c>
      <c r="D367" t="s">
        <v>943</v>
      </c>
      <c r="E367" t="s">
        <v>944</v>
      </c>
      <c r="F367" t="str">
        <f>"201511035467"</f>
        <v>201511035467</v>
      </c>
      <c r="G367" t="s">
        <v>571</v>
      </c>
      <c r="H367" t="s">
        <v>19</v>
      </c>
      <c r="I367">
        <v>726</v>
      </c>
      <c r="J367" t="s">
        <v>20</v>
      </c>
      <c r="M367">
        <v>1466.5</v>
      </c>
    </row>
    <row r="368" spans="1:13" ht="15">
      <c r="A368">
        <v>362</v>
      </c>
      <c r="B368">
        <v>6075</v>
      </c>
      <c r="C368" t="s">
        <v>945</v>
      </c>
      <c r="D368" t="s">
        <v>946</v>
      </c>
      <c r="E368" t="s">
        <v>947</v>
      </c>
      <c r="F368" t="str">
        <f>"201511038633"</f>
        <v>201511038633</v>
      </c>
      <c r="G368" t="s">
        <v>948</v>
      </c>
      <c r="H368" t="s">
        <v>19</v>
      </c>
      <c r="I368">
        <v>737</v>
      </c>
      <c r="J368" t="s">
        <v>20</v>
      </c>
      <c r="K368">
        <v>6</v>
      </c>
      <c r="M368">
        <v>1257</v>
      </c>
    </row>
    <row r="369" spans="1:13" ht="15">
      <c r="A369">
        <v>363</v>
      </c>
      <c r="B369">
        <v>366</v>
      </c>
      <c r="C369" t="s">
        <v>949</v>
      </c>
      <c r="D369" t="s">
        <v>80</v>
      </c>
      <c r="E369" t="s">
        <v>950</v>
      </c>
      <c r="F369" t="str">
        <f>"201511004446"</f>
        <v>201511004446</v>
      </c>
      <c r="G369" t="s">
        <v>241</v>
      </c>
      <c r="H369" t="s">
        <v>19</v>
      </c>
      <c r="I369">
        <v>715</v>
      </c>
      <c r="J369" t="s">
        <v>20</v>
      </c>
      <c r="K369">
        <v>6</v>
      </c>
      <c r="M369">
        <v>1433.1</v>
      </c>
    </row>
    <row r="370" spans="1:13" ht="15">
      <c r="A370">
        <v>364</v>
      </c>
      <c r="B370">
        <v>8320</v>
      </c>
      <c r="C370" t="s">
        <v>951</v>
      </c>
      <c r="D370" t="s">
        <v>67</v>
      </c>
      <c r="E370" t="s">
        <v>952</v>
      </c>
      <c r="F370" t="str">
        <f>"201511041525"</f>
        <v>201511041525</v>
      </c>
      <c r="G370" t="s">
        <v>109</v>
      </c>
      <c r="H370" t="s">
        <v>30</v>
      </c>
      <c r="I370">
        <v>643</v>
      </c>
      <c r="J370" t="s">
        <v>20</v>
      </c>
      <c r="L370" t="s">
        <v>35</v>
      </c>
      <c r="M370">
        <v>1142.5</v>
      </c>
    </row>
    <row r="371" spans="1:13" ht="15">
      <c r="A371">
        <v>365</v>
      </c>
      <c r="B371">
        <v>4183</v>
      </c>
      <c r="C371" t="s">
        <v>953</v>
      </c>
      <c r="D371" t="s">
        <v>620</v>
      </c>
      <c r="E371" t="s">
        <v>954</v>
      </c>
      <c r="F371" t="str">
        <f>"201511037504"</f>
        <v>201511037504</v>
      </c>
      <c r="G371" t="s">
        <v>342</v>
      </c>
      <c r="H371" t="s">
        <v>19</v>
      </c>
      <c r="I371">
        <v>728</v>
      </c>
      <c r="J371" t="s">
        <v>20</v>
      </c>
      <c r="K371">
        <v>6</v>
      </c>
      <c r="L371" t="s">
        <v>127</v>
      </c>
      <c r="M371">
        <v>900.1</v>
      </c>
    </row>
    <row r="372" spans="1:13" ht="15">
      <c r="A372">
        <v>366</v>
      </c>
      <c r="B372">
        <v>9485</v>
      </c>
      <c r="C372" t="s">
        <v>955</v>
      </c>
      <c r="D372" t="s">
        <v>67</v>
      </c>
      <c r="E372" t="s">
        <v>956</v>
      </c>
      <c r="F372" t="str">
        <f>"201107000022"</f>
        <v>201107000022</v>
      </c>
      <c r="G372" t="s">
        <v>201</v>
      </c>
      <c r="H372" t="s">
        <v>19</v>
      </c>
      <c r="I372">
        <v>707</v>
      </c>
      <c r="J372" t="s">
        <v>20</v>
      </c>
      <c r="M372">
        <v>1550.4</v>
      </c>
    </row>
    <row r="373" spans="1:13" ht="15">
      <c r="A373">
        <v>367</v>
      </c>
      <c r="B373">
        <v>6354</v>
      </c>
      <c r="C373" t="s">
        <v>957</v>
      </c>
      <c r="D373" t="s">
        <v>55</v>
      </c>
      <c r="E373" t="s">
        <v>958</v>
      </c>
      <c r="F373" t="str">
        <f>"201511012522"</f>
        <v>201511012522</v>
      </c>
      <c r="G373" t="s">
        <v>313</v>
      </c>
      <c r="H373" t="s">
        <v>19</v>
      </c>
      <c r="I373">
        <v>677</v>
      </c>
      <c r="J373" t="s">
        <v>20</v>
      </c>
      <c r="K373">
        <v>6</v>
      </c>
      <c r="M373">
        <v>1276.3</v>
      </c>
    </row>
    <row r="374" spans="1:13" ht="15">
      <c r="A374">
        <v>368</v>
      </c>
      <c r="B374">
        <v>9510</v>
      </c>
      <c r="C374" t="s">
        <v>959</v>
      </c>
      <c r="D374" t="s">
        <v>37</v>
      </c>
      <c r="E374" t="s">
        <v>960</v>
      </c>
      <c r="F374" t="str">
        <f>"201111000001"</f>
        <v>201111000001</v>
      </c>
      <c r="G374" t="s">
        <v>272</v>
      </c>
      <c r="H374" t="s">
        <v>19</v>
      </c>
      <c r="I374">
        <v>741</v>
      </c>
      <c r="J374" t="s">
        <v>20</v>
      </c>
      <c r="L374" t="s">
        <v>35</v>
      </c>
      <c r="M374">
        <v>1112.2</v>
      </c>
    </row>
    <row r="375" spans="1:13" ht="15">
      <c r="A375">
        <v>369</v>
      </c>
      <c r="B375">
        <v>8390</v>
      </c>
      <c r="C375" t="s">
        <v>971</v>
      </c>
      <c r="D375" t="s">
        <v>16</v>
      </c>
      <c r="E375" t="s">
        <v>17</v>
      </c>
      <c r="F375" t="str">
        <f>"201511004540"</f>
        <v>201511004540</v>
      </c>
      <c r="G375" t="s">
        <v>18</v>
      </c>
      <c r="H375" t="s">
        <v>19</v>
      </c>
      <c r="I375">
        <v>739</v>
      </c>
      <c r="J375" t="s">
        <v>20</v>
      </c>
      <c r="L375" t="s">
        <v>21</v>
      </c>
      <c r="M375">
        <v>1118.8</v>
      </c>
    </row>
    <row r="376" spans="1:13" ht="15">
      <c r="A376">
        <v>370</v>
      </c>
      <c r="B376">
        <v>1980</v>
      </c>
      <c r="C376" t="s">
        <v>961</v>
      </c>
      <c r="D376" t="s">
        <v>16</v>
      </c>
      <c r="E376" t="s">
        <v>962</v>
      </c>
      <c r="F376" t="str">
        <f>"201511028536"</f>
        <v>201511028536</v>
      </c>
      <c r="G376" t="s">
        <v>112</v>
      </c>
      <c r="H376" t="s">
        <v>19</v>
      </c>
      <c r="I376">
        <v>745</v>
      </c>
      <c r="J376" t="s">
        <v>20</v>
      </c>
      <c r="K376">
        <v>6</v>
      </c>
      <c r="M376">
        <v>1012.4</v>
      </c>
    </row>
    <row r="377" spans="1:13" ht="15">
      <c r="A377">
        <v>371</v>
      </c>
      <c r="B377">
        <v>194</v>
      </c>
      <c r="C377" t="s">
        <v>963</v>
      </c>
      <c r="D377" t="s">
        <v>77</v>
      </c>
      <c r="E377" t="s">
        <v>964</v>
      </c>
      <c r="F377" t="str">
        <f>"201511025699"</f>
        <v>201511025699</v>
      </c>
      <c r="G377" t="s">
        <v>268</v>
      </c>
      <c r="H377" t="s">
        <v>326</v>
      </c>
      <c r="I377">
        <v>799</v>
      </c>
      <c r="J377" t="s">
        <v>20</v>
      </c>
      <c r="M377">
        <v>1633.3</v>
      </c>
    </row>
    <row r="378" spans="1:13" ht="15">
      <c r="A378">
        <v>372</v>
      </c>
      <c r="B378">
        <v>6057</v>
      </c>
      <c r="C378" t="s">
        <v>965</v>
      </c>
      <c r="D378" t="s">
        <v>474</v>
      </c>
      <c r="E378" t="s">
        <v>966</v>
      </c>
      <c r="F378" t="str">
        <f>"201005000021"</f>
        <v>201005000021</v>
      </c>
      <c r="G378" t="s">
        <v>802</v>
      </c>
      <c r="H378" t="s">
        <v>19</v>
      </c>
      <c r="I378">
        <v>721</v>
      </c>
      <c r="J378" t="s">
        <v>20</v>
      </c>
      <c r="K378">
        <v>6</v>
      </c>
      <c r="M378">
        <v>1004.8</v>
      </c>
    </row>
    <row r="379" spans="1:13" ht="15">
      <c r="A379">
        <v>373</v>
      </c>
      <c r="B379">
        <v>5844</v>
      </c>
      <c r="C379" t="s">
        <v>967</v>
      </c>
      <c r="D379" t="s">
        <v>27</v>
      </c>
      <c r="E379" t="s">
        <v>968</v>
      </c>
      <c r="F379" t="str">
        <f>"201510003720"</f>
        <v>201510003720</v>
      </c>
      <c r="G379" t="s">
        <v>162</v>
      </c>
      <c r="H379" t="s">
        <v>19</v>
      </c>
      <c r="I379">
        <v>676</v>
      </c>
      <c r="J379" t="s">
        <v>20</v>
      </c>
      <c r="L379" t="s">
        <v>21</v>
      </c>
      <c r="M379">
        <v>1384</v>
      </c>
    </row>
    <row r="380" spans="1:13" ht="15">
      <c r="A380">
        <v>374</v>
      </c>
      <c r="B380">
        <v>2252</v>
      </c>
      <c r="C380" t="s">
        <v>969</v>
      </c>
      <c r="D380" t="s">
        <v>37</v>
      </c>
      <c r="E380" t="s">
        <v>970</v>
      </c>
      <c r="F380" t="str">
        <f>"201511006725"</f>
        <v>201511006725</v>
      </c>
      <c r="G380" t="s">
        <v>65</v>
      </c>
      <c r="H380" t="s">
        <v>19</v>
      </c>
      <c r="I380">
        <v>740</v>
      </c>
      <c r="J380" t="s">
        <v>20</v>
      </c>
      <c r="L380" t="s">
        <v>381</v>
      </c>
      <c r="M380">
        <v>747.2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Nanouris Dimitris</dc:creator>
  <cp:keywords/>
  <dc:description/>
  <cp:lastModifiedBy>Σταύρος Λαζαρόγγονας</cp:lastModifiedBy>
  <dcterms:modified xsi:type="dcterms:W3CDTF">2016-03-07T11:26:58Z</dcterms:modified>
  <cp:category/>
  <cp:version/>
  <cp:contentType/>
  <cp:contentStatus/>
</cp:coreProperties>
</file>